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<sst xmlns="http://schemas.openxmlformats.org/spreadsheetml/2006/main" count="2246" uniqueCount="711">
  <si>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</si>
  <si>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</si>
  <si>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</si>
  <si>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</si>
  <si>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</si>
  <si>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</si>
  <si>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</si>
  <si>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</si>
  <si>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</si>
  <si>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</si>
  <si>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</si>
  <si>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</si>
  <si>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</si>
  <si>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</si>
  <si>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</si>
  <si>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</si>
  <si>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</si>
  <si>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</si>
  <si>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</si>
  <si>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</si>
  <si>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</si>
  <si>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</si>
  <si>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</si>
  <si>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</si>
  <si>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</si>
  <si>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</si>
  <si>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</si>
  <si>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</si>
  <si>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</si>
  <si>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</si>
  <si>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</si>
  <si>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</si>
  <si>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</si>
  <si>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</si>
  <si>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</si>
  <si>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</si>
  <si>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</si>
  <si>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</si>
  <si>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</si>
  <si>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</si>
  <si>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</si>
  <si>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</si>
  <si>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</si>
  <si>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</si>
  <si>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</si>
  <si>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</si>
  <si>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</si>
  <si>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</si>
  <si>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</si>
  <si>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</si>
  <si>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</si>
  <si>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</si>
  <si>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</si>
  <si>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</si>
  <si>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</si>
  <si>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</si>
  <si>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</si>
  <si>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</si>
  <si>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</si>
  <si>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</si>
  <si>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</si>
  <si>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</si>
  <si>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</si>
  <si>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</si>
  <si>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</si>
  <si>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</si>
  <si>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</si>
  <si>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</si>
  <si>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</si>
  <si>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</si>
  <si>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</si>
  <si>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</si>
  <si>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</si>
  <si>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</si>
  <si>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</si>
  <si>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</si>
  <si>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</si>
  <si>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</si>
  <si>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</si>
  <si>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</si>
  <si>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</si>
  <si>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</si>
  <si>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</si>
  <si>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</si>
  <si>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</si>
  <si>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</si>
  <si>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</si>
  <si>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</si>
  <si>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</si>
  <si>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</si>
  <si>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</si>
  <si>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</si>
  <si>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</si>
  <si>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</si>
  <si>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</si>
  <si>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</si>
  <si>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</si>
  <si>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</si>
  <si>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</si>
  <si>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</si>
  <si>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</si>
  <si>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</si>
  <si>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</si>
  <si>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</si>
  <si>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</si>
  <si>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</si>
  <si>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</si>
  <si>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</si>
  <si>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</si>
  <si>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</si>
  <si>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</si>
  <si>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</si>
  <si>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</si>
  <si>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</si>
  <si>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</si>
  <si>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</si>
  <si>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</si>
  <si>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</si>
  <si>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</si>
  <si>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</si>
  <si>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</si>
  <si>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</si>
  <si>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</si>
  <si>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</si>
  <si>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</si>
  <si>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</si>
  <si>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</si>
  <si>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</si>
  <si>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</si>
  <si>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</si>
  <si>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</si>
  <si>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</si>
  <si>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</si>
  <si>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</si>
  <si>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</si>
  <si>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</si>
  <si>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</si>
  <si>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</si>
  <si>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</si>
  <si>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</si>
  <si>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</si>
  <si>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</si>
  <si>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</si>
  <si>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</si>
  <si>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</si>
  <si>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</si>
  <si>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</si>
  <si>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</si>
  <si>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</si>
  <si>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</si>
  <si>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</si>
  <si>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</si>
  <si>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</si>
  <si>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</si>
  <si>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</si>
  <si>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</si>
  <si>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</si>
  <si>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</si>
  <si>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</si>
  <si>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</si>
  <si>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</si>
  <si>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</si>
  <si>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</si>
  <si>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</si>
  <si>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</si>
  <si>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</si>
  <si>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</si>
  <si>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</si>
  <si>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</si>
  <si>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</si>
  <si>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</si>
  <si>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</si>
  <si>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</si>
  <si>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</si>
  <si>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Data\Facebook&lt;/value&gt;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&lt;value&gt;Create SNA reports and maps with NodeXL Pro&lt;/value&gt;
      &lt;/setting&gt;
      &lt;setting name="URL" serializeAs="String"&gt;
        &lt;value&gt;http://www.smrfounda&lt;/value&gt;
      &lt;/setting&gt;
      &lt;setting name="BrandLogo" serializeAs="String"&gt;
        &lt;value&gt;http://www.smrfoundation.org/wp-content/uploads/2011/09/328-Social-Media-Research-</t>
  </si>
  <si>
    <t>Workbook Settings 2</t>
  </si>
  <si>
    <t>Foundation-Logo.jpg&lt;/value&gt;
      &lt;/setting&gt;
      &lt;setting name="Hashtag" serializeAs="String"&gt;
        &lt;value&gt;#NodeXL&lt;/value&gt;
      &lt;/setting&gt;
      &lt;setting name="ActionURL" serializeAs="String"&gt;
        &lt;value&gt;http://www.smrfoundation.org/nodexl/features/&lt;/value&gt;
      &lt;/setting&gt;
      &lt;setting name="BrandURL" serializeAs="String"&gt;
        &lt;value&gt;http://www.smrfoundation.org&lt;/value&gt;
      &lt;/setting&gt;
    &lt;/ExportDataUserSettings&gt;
    &lt;ImportDataUserSettings&gt;
      &lt;setting name="ClearTablesBeforeImport" serializeAs="String"&gt;
        &lt;value&gt;False&lt;/value&gt;
      &lt;/setting&gt;
      &lt;setting name="AutomateAfterImport" serializeAs="String"&gt;
        &lt;value&gt;False&lt;/value&gt;
      &lt;/setting&gt;
      &lt;setting name="SaveImportDescription" serializeAs="String"&gt;
        &lt;value&gt;False&lt;/value&gt;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&lt;value&gt;#NodeXL #nxlfb&lt;/value&gt;
      &lt;/setting&gt;
      &lt;setting name="ExportGraphML" serializeAs="String"&gt;
        &lt;value&gt;True&lt;/value&gt;
      &lt;/setting&gt;
      &lt;setting name="UseCredentials" serializeAs="String"&gt;
        &lt;value&gt;True&lt;/value&gt;
      &lt;/setting&gt;
      &lt;setting name="Author" serializeAs="String"&gt;
        &lt;value&gt;SMRFoundation&lt;/value&gt;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 /&gt;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&lt;/AutomatedGraphImageUserSettings&gt;
    &lt;</t>
  </si>
  <si>
    <t>Workbook Settings 3</t>
  </si>
  <si>
    <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&lt;value&gt;CalculateSentiment░True▓TextColumnIsOnEdgeWorksheet░False▓TextColumnName░About▓CountByGroup░True▓SkipSingleTerms░True▓WordsToSkip░0 1 2 3 4 5 6 7 8 9 a à â å ä ã ab aber able about across after ain't all almost als also am among an and any are aren't as at au auch auf aus avec b be because been bei beim bin bis but by c can can't cannot could could've couldn't d da damit dann das dass de dein deine deinem deinen deiner deines dem den denen denn der deren des des dessen dich did didn't die dies diese diesem diesen dieses dir do doch does doesn't don't dort du durch e ein eine einem einen einer eines either el elle else en er es et euch euer euren eures ever every f for from für g get gleich got h haben had has hasn't hat hatte hätte hatten hätten hättest have he he'd he'll he's her hers hier him his how how'd how'll how's however http http https https i i i'd i'll i'm i've ich if ihm ihn ihnen ihr ihre ihrem ihren il im in in ins into is isn't ist it it's its j je jetzt just k kann können konnte könnte konnten könnten konntest könntest konntet l la las le least les let like likely los m mal man may me mein meine meinem meines mich might might've mir mit moi most muss musste müsste mussten müssten müsstest must must've mustn't my n na nach ne neither nicht no noch nor not nous nun nur o ö ob oder of off often on only or other our own p pas q r rather rt rt s said say says schon sein she she'd she'll she's should should've shouldn't sich sie since sind so so sogar soll sollst sollte sollten solltest some ß t than that that'll that's the their them then there there's these they they'd they'll they're they've this tja to toi too tu tun u ü über um un und une uns unser unsere unserem unseren unseres unter us v via via vom von vor vous w wants war wäre wären wärest was was wasn't we we'd we'll we're wenn wer werden were weren't what what's when where where'd where'll where's which while who who'd who'll who's whom why why'd wie will wir wird wirst with wo won't would would've wouldn't wurde wurden würden wurdest würdest www www x y yet yo you you'd you'll you're you've your z zu zum zur▓SentimentList1Name░Positive▓SentimentList2Name░Negative▓SentimentList3Name░(Enter your own list of words here)▓SentimentWordsInList1░a+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t>
  </si>
  <si>
    <t>Workbook Settings 4</t>
  </si>
  <si>
    <t xml:space="preserv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t>
  </si>
  <si>
    <t>Workbook Settings 5</t>
  </si>
  <si>
    <t>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t>
  </si>
  <si>
    <t>Workbook Settings 6</t>
  </si>
  <si>
    <t>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abgesichert abmachen Abmachung abschließen Abschluß absolut abstimmen Abstimmung abwechslungsreich addieren adrett agil Agilität akkurat aktiv Aktivität aktualisieren Aktualisierung Aktualität aktuell akzeptabel Akzeptanz akzeptieren allerbeste allererste allgemeingültig allumfassend anbieten Andrang anerkannt anerkennen anerkennenswert Anerkennung Angebot angemessen Angemessenheit angenehm angesehen anheben Anhebung anheitern Anheiterung ankurbeln Ankurbelung anlocken annähern Annäherung annehmbar Annehmlichkeit anpassen Anpassung anpassungsfähig Anpassungsfähigkeit anreichern Anreicherung ansehnlich ansprechend Anspruch anspruchsvoll Anstand anständig Anständigkeit ansteigen Anstieg Anteil anteilig anvertrauen anziehen Anziehung applaudieren Applaus artig ästhetisch atemberaubend attraktiv Attraktivität aufbereiten Aufbereitung aufbessern Aufbesserung aufblühen auferstehen Auferstehung aufmerksam Aufmerksamkeit aufmuntern aufmunternd Aufmunterung aufrecht aufrichtig Aufrichtigkeit aufschwingen Aufschwung aufsteigen Aufstieg aufstocken Aufstockung Auftrag auftreiben Auftrieb aufwärts Aufwärtstrend aufwendig aufwerten Aufwertung Augenweide Ausbau ausbauen ausbilden Ausbildung Ausdauer ausdauern ausführlich ausgeflippt ausgeglichen ausgewählt ausgeweitet ausgewogen ausgezeichnet Ausgleich ausgleichen Ausgleichszahlung auskommen auskurieren ausreichen ausreichend außergewöhnlich außerordentlich aussichtsreich ausweiten auszeichnen Auszeichnung authentisch Authentizität autonom Autonomie bahnbrechend bärenstark barmherzig beachtenswert beachtlich beauftragen bedarfsgerecht bedarfsorientiert bedarft bedenken bedeuten bedeutend bedeutsam Bedeutung beeindrucken beeindruckend befördern Beförderung befreien Befreiung befriedigen befriedigend Befriedigung begehrt begeistern Begeisterung beglückend begnadet begnadigen Begnadigung begünstigen Begünstigung behaglich beheben beheizbar beherrscht behütet behutsam Beifall Beifallsruf beilegen Beilegung beispielhaft beisteuern Beisteuerung beitragen beitreten Beitritt bejubelt bekannt bekennend bekräftigen Bekräftigung belastbar Belastbarkeit beleben Belebtheit belehrbar beliebt Beliebtheit belohnen Belohnung bemerkenswert Benefiz beneidenswert bequem b</t>
  </si>
  <si>
    <t>Workbook Settings 7</t>
  </si>
  <si>
    <t>erauschend bereichern Bereicherung bereit Bereitschaft bereitstellen Bereitstellung beruhigen beruhigend Beruhigung berühmt bescheiden Bescheidenheit beschleunigen Beschleunigung beschwichtigen Beschwichtigung Besitz besitzen besondere besonderer besonders besonnen besser bessern Besserung bestätigen Bestätigung bestehen besten bestens bestmöglich beteiligen Beteiligung beträchtlich bevorzugt bewährt bewegend bewirken Bewunderer bewundern bewundernswert bewundert Bewunderung bezaubernd Bildung blendend blühen Blüte bombastisch bombig Bonität Bonus Boom boomen brandneu bravourös breitgefächert brillant Brillanz brilliant brillieren brüderlich Brüderlichkeit Bund Bündnis bunt Champion charakterstark Charisma charismatisch charmant Charme chic clever Cleverness Comeback cool dankbar Dankbarkeit danken dauerhaft denkwürdig detailliert dienlich diplomatisch diskret Diskretion Disziplin diszipliniert Duft dufte duften durchdacht durchhalten durchschlagend Dynamik dynamisch Echtheit edel effektiv effektvoll effizient Effizienz Ehre ehren ehrenwert Ehrfurcht ehrfürchtig ehrgeizig ehrlich Ehrlichkeit ehrwürdig Ehrwürdigkeit Eifer eifern eifrig Eigenkapital eignen Eignung eindeutig Eindeutigkeit eindrucksvoll einfach einfallsreich Einfallsreichtum einflußreich einhalten Einhaltung Einheit einheitlich Einheitlichkeit Einkauf einkaufen einmalig Einnahme einnehmen einsparen Einsparung einträglich einwandfrei einweihen Einweihung einzigartig Einzigartigkeit elegant Eleganz Empathie empathisch empfehlen empfehlenswert Empfehlung energisch Engagement engagieren engagiert enorm enthusiastisch entlasten Entlastung entlohnen Entlohnung enträtseln entschädigen Entschädigung entschlossen Entschluß entschlüsseln Entschlüsselung entspannen Entspannung entwirren Entwirrung entzückend epochal erarbeiten Erbe erben erfahren Erfahrung Erfolg erfolgreich Erfolgserlebnis erfreuen erfreulich erfreulicher erfrischend erfüllen Erfüllung ergänzen Ergänzung ergebnisreich ergiebig Ergiebigkeit erhalten erhältlich Erhaltung erhebend erheblich erhöhen Erhöhung erholen erholsam Erholung erkennbar erklärt erklimmen erlauben Erlaubnis erleichtern Erleichterung erleuchten Erleuchtung erlösen Erlösung ermöglichen ermunternd ermutigen ermutigend Ermutigung erneuern Erneuerung ernsthaft Ernsthaftigkeit erreichen erschaffen erschlossen Ersparnis ersprießlich erstaunen erstaunlich erstklassig erstrangig erstrebenswert Ertrag ertragreich erweitern erweitert Erweiterung erwünscht erzeugen Erzeugnis erzielen etabliert euphorisch exakt exklusiv exorbitant exotisch Experte Expertise explosiv exponiert exquisit extravagant exzellent Exzellenz fabelhaft fähig Fähigkeit fair Fairness famos fantasievoll fantastisch Faszination faszinieren faszinierend favorisieren Favorit fehlerfrei Feier feiern fein fertig fertigen Fertigkeit fesch fesselnd Fest Festakt Festigkeit festlich Festlichkeit fidel finanzieren Finanzierung findig fit Fitness Flair Fleiß fleißig flexibel Flexibilität flink florieren flott flüssig fördern Förderung formvollendet fortdauernd fortschreiten Fortschritt frei Freiheit freikommen freisprechen Freispruch freiwillig Freude freudig freuen Freund freundlich Freundlichkeit Freundschaft freundschaftlich Frieden friedlich friedvoll froh fröhlich frohlocken fruchtbar Fruchtbarkeit führen führend Führung Fülle füllen fulminant funkeln funktionieren funktionierend funktionsfähig Funktionsfähigkeit furchtlos Furchtlosigkeit Gabe galant Garantie garantiert gastfreundlich Gastfreundlichkeit gedeihen gedeihlich Gedenken gediegen Geduld geduldig geeignet Gefallen gefeiert gefesselt gefestigt gefragt geglückt Gehaltszulage gehörig gehorsam geil gelassen Gelassenheit Geldgeber geliebt gelohnt gelungen gemeinsam Gemeinschaft gemeinschaftlich gemütlich genau Genauigkeit genehm genehmigen Genehmigung genesen Genesung genial Genialität Genie genießbar genießen genügend Genuss geordnet gepflegt geräumig Geräumigkeit gerecht gerechtfertigt Gerechtigkeit gerührt geruhsam geschäftig geschätzt Geschenk Geschick Geschicklichkeit geschickt geschmackvoll gesteigert gestiegen gesund Gesundheit Gesundung getreu gewachsen gewährleisten Gewährleistung gewaltfrei gewaltig gewichtig Gewinn gewinnbringend gewinnen Gewinner gewissenhaft gewünscht gezielt gigantisch Glamour glamourös Glanz glänzen glänzend glanzvoll glasklar glatt Glaube glaubwürdig Glaubwürdigkeit gleichstellen Gleichstellung gleichwertig glorios glorreich Glück glücklich Glückseligkeit Glückwunsch glühend Gnade gnädig golden goldig gönnen Gönner Gönnerschaft göttlich grandios Gratulation gratulieren gravierend greifbar grenzenlos Grenzenlosigkeit groß großartig Größe großspurig größtmöglich großzügig Großzügigigkeit grundlegend gründlich Gründlichkeit grundsätzlich gültig Gültigkeit Gunst günstig gut Güte gutgehend gütig gütlich Hammer handfest handlich Harmonie harmonisch harmonisieren Harmonisierung hartnäckig Hartnäckigkeit hauptsächlich heben heil heilen heilig Heiligtum heilsam Heilung Heirat heiraten heiß heiter Heiterkeit helfen hell Helligkeit heranwachsen heraufsetzen herausgehoben herausragen herrlich Herrlichkeit herrschaftlich hervorragend herzig herzlich Highlight Hilfe hilfreich hilfsbereit Hilfsbereitschaft himmlisch hinausgehend Hingabe hingeben hinhauen hinreichend hinreißend hinterlassen hinzufügen hinzunehmen historisch hoch hochattraktiv Hochdruckgebiet hochgestellt hochgradig hochhalten hochheben hochkarätig hochklassig hochrangig Hochruf höchstmöglich hochtreibend hochwertig Hochwertigkeit hoffen Hoffnung hoffnungsfroh hoffnungsvoll höflich Höflichkeit Höhepunkt hörenswert hübsch human humanitär Humanität Humor humorvoll hundertprozentig Hurra Hurrageschrei ideal idyllisch illustre immens imponierend imposant inbrünstig Individualität individuell ingeniös Innovation innovativ Inspiration inspirieren inspirierend intakt integer integrieren Integrität Intellekt intelligent Intelligenz intensiv interessant Interesse Interessenvertretung interessieren interessiert investie</t>
  </si>
  <si>
    <t>Workbook Settings 8</t>
  </si>
  <si>
    <t>ren Investition Jubel jubeln Jubiläum Kauf kinderleicht klaglos klar klären Klarheit klasse klassisch klettern klimatisiert klug knorke knuddelig knuffig kollegial Komfort komfortabel kommod Kommunikation kommunikativ kompatibel Kompatibilität Kompensation kompensieren kompetent Kompetenz komplett Kompliment Kompromiss konfliktfrei kongenial Konjunkturaufschwung konkret konkurrenzfähig Konsens konsequent konsistent Konsistenz konsolidieren Konsolidierung konstant Konstanz konstruktiv Konsultation konsultieren kontinuierlich Kontinuität konzertiert Kooperation kooperativ kooperieren koordinieren koordiniert Koordinierung korrekt Korrektheit Korrektur kostbar Kostbarkeit kostengünstig kostenlos Kraft kräftig kraftvoll kreativ Kreativität kritisch kulant Kulanz kultiviert kümmern künstlerisch kunstreich kunstvoll Kur kurieren lächeln lachen langlebig Langlebigkeit lässig Laune lautstark lebendig lebensfähig Lebensfähigkeit lebhaft legal Legalität legendär legitim Legitimität leicht Leichtigkeit Leidenschaft leidenschaftlich Leistung leistungsfähig Leistungsfähigkeit leistungsstark lernen leuchtend leutselig liberal Liberalismus lieb Liebe liebenswert liebenswürdig liebevoll Liebling lindern Linderung Lob loben lobenswert löblich locker logisch Lohn lohnen lohnend lösen Lösung loyal Loyalität lückenlos lukrativ luxoriös luxuriös Luxus Macht mächtig Magie magisch Majestät majestätisch makellos malerisch markant massiv maximal maximieren Maximum meisterhaft meisterlich Meisterschaft Meisterwerk Menschenwürde menschenwürdig menschlich Menschlichkeit messbar mild Milde miteinander mitfühlen Mitgefühl mitmenschlich mobil mobilisieren Mobilität modern modernisieren Modernisierung Modernität mögen möglich Möglichkeit mondän monumental Moral moralisch Motivation motivieren motiviert mühelos mustergültig Mut mutig nachahmenswert nachhaltig Nachhaltigkeit nah Nähe nähren namhaft nennenswert nett neu niedlich nutzbringend Nutzen nützen nützlich Oase offensichtlich optimal Optimalität Optimismus Optimist optimistisch ordentlich ordnungsgemäß Ordnungsmäßigkeit original Originalität packend Pannenhilfe Paradies paradiesisch Partner Partnerschaft partnerschaftlich passend perfekt Perfektion Perfektionismus Perfektionist Pflege pflegen phänomenal Phantasie phantasievoll phantastisch planmäßig planvoll plausibel Plausibilität pompös populär positiv Positivität potent Potenz Pracht prächtig Prächtigkeit prachtvoll Präferenz praktikabel Praktikabilität praktisch prall präzis präzise Präzision preisgünstig Premium Prestige prima Privileg privilegiert problemlos produktiv Produktivität professionell profiliert Profit profitabel profitieren Progression progressiv prominent protzig prunkvoll pünktlich Pünktlichkeit puppig Qualifikation qualifizieren qualifiziert Qualität qualitativ Qualitätsverbesserung qualitätsvoll quicklebendig raffiniert Rat rational realistisch Recht rechtfertigen rechtlich rechtmäßig Rechtmäßigkeit rechtsgültig Rechtsgültigkeit Rehabilitation rehabilitieren reibungslos reich reichhaltig reichlich Reichtum reif reifen rein Reinheit reinigen Reinigung reizend reizvoll relevant Relevanz renommiert renovieren Renovierung rentabel Rentabilität Reparatur reparieren repräsentativ Respekt respektabel respektieren respektvoll retten Rettung revanchieren richtig richtigstellen riesengroß riesig robust Robustheit Romantik romantisch rosarot rosig Rückendeckung Rückgrat rückhaltlos Rücksicht rücksichtsvoll rückversichern Rückversicherung Ruhe ruhig Ruhm ruhmreich rührig sachgemäß sagenhaft sanft satt sauber Sauberkeit schaffen scharf Schatz schätzen schenken Schenkung schick schillern schillernd Schirmherr Schirmherrschaft schlagend schlank schlau Schlauheit schlüssig schmackhaft schmeichelnd Schmuck schmücken Schnäppchen schnell Schnelligkeit schön Schönheit schuldlos Schuldlosigkeit Schutz Schutzmaßnahmen Schwung schwunghaft sehenswert selbstständig Selbstständigkeit Sensation sensationell sensibel seriös Seriösität sexy sicher Sicherheit sichern sicherstellen sichtbar Siegeszug simpel Sinn sinnvoll solid solidarisch Solidarität sonnendurchflutet sonnig sorgen sorgenfrei sorgfältig Sorgfältigkeit sorglos Sorglosigkeit sorgsam souverän spannend sparen sparsam Sparsamkeit Spass spaßig spektakel spektakulär Spende spenden Spezialität speziell spielend spielerisch spitze Sprung spürbar stabil stabilisieren Stabilität standhaft Standhaftigkeit stark Stärke stärken stattlich Stattlichkeit staunen steigen steigend steigern Steigerung Steigflug stiften Stifter Stiftung Stil stilsicher stilvoll Stimulation stimulieren Stolz störungsfrei strahlen strahlend Stütze stützen Subvention subventionieren Suchtfaktor süchtig super Superlativ superschnell süß Symbiose Sympathie sympathisch sympathisieren systematisch tadellos tadelsfrei Talent talentiert tätig tatkräftig tauglich tiefgreifend tierisch tolerant Toleranz tolerieren toll top toppen Tradition traditionell traditionsreich tragfähig transparent traumhaft treffend trefflich treu Treue Triumph triumphal triumphieren Trophäe Trost trösten überdurchschnittlich Übereinkunft Übereinstimmung Überfluß überglücklich übergroß überholen überleben überlegen Überlegenheit überlegt Überlegung übermenschlich Überparteilichkeit überragend überraschend überrascht überrunden überschaubar Überschaubarkeit überschäumen überschwänglich Überschwänglichkeit übersichtlich übertreffen überwältigend überwältigt überwinden überzeugen überzeugend überzeugt Überzeugung ultimativ Umbruch umfangreich umfassend umgänglich umjubelt umsichtig umsorgen umwerfend unabhängig Unabhängigkeit unangefochten unantastbar unaufholbar unbedingt unbegrenzt unberührt unbeschreiblich unbeschwert unbesiegbar Unbesiegbarkeit unbestreitbar unbestritten unbezahlbar uneingeschränkt uneinholbar unerhört unermesslich unermüdlich unerreicht unerschrocken Unerschrockenheit unersetzlich unfehlbar Unfehlbarkeit ungeahnt ungebrochen ungeteilt ungezwungen unglaublich universell unkompliziert unparteiisch Unparteilichke</t>
  </si>
  <si>
    <t>Workbook Settings 9</t>
  </si>
  <si>
    <t>it unschätzbar unschlagbar Unschuld unschuldig unsterblich Unsterblichkeit unternehmerisch unterstützen Unterstützung untrennbar unübertrefflich unübertroffen unumschränkt unumstritten ununterbrochen unvergleichbar unvergleichlich unverhofft unverkrampft unverwundbar Unverwundbarkeit unverzichtbar Unverzichtbarkeit unwiderstehlich Unwiderstehlichkeit unzweifelhaft Upgrade upgraden üppig verantwortlich Verantwortung verantwortungsbewußt verantwortungsvoll Verband verbessern Verbesserung verbinden verbindlich verblüffend Verbund Verbundenheit Verbündete verdienen Verdienst verdient veredeln Veredelung verehren verehrt Verehrung vereidigen Vereinbarung vereinen vereinfachen Vereinfachung Vereinigung vererben Vererbung verfeinern Verfeinerung verführerisch vergeben Vergebung vergnügen vergolden vergöttern vergöttert Vergötterung vergrößern Vergrößerung verhandeln Verhandelung verheißungsvoll veritabel verlässlich Verlöbnis Verlobung verlockend vermachen vermehrt vermitteln Vermittlung Vernunft vernünftig verschlingen verschönern Verschönerung versichern Versicherung versiert versöhnen versöhnlich Versöhnung Versprechen Verstand verständlich Verständnis verstärken Verstärkung verstehen verteidigen Verteidiger Verteidigung Vertrag Vertrauen vertrauenerweckend vertrauensvoll vertrauenswürdig Vertrauenswürdigkeit vertraulich vertraut Vertrauter Vertrautheit verwendbar Verwendbarkeit verwirklichen Verwirklichung verwöhnen verzeihen verzückt vielfältig vielseitig Vielseitigkeit vielversprechend Vielzahl Visionär vital Vitalität vollkommen vollständig Vollständigkeit voranbringen vorankommen vorantreiben vorbehaltlos vorbereiten Vorbereitung vorbildlich Vorsicht vorsichtig Vorsorge vorsorgen vorsorglich Vorteil vorteilhaft vorwärts vorzeigbar vorzüglich wachsam Wachsamkeit wachsen wachsend Wachstum wagen wahr wahren Wahrheit warm Wärme wärmen warmherzig wärmstens wegweisend weich Weichheit weise Weisheit weiterempfehlen weitgehend weitläufig weiträumig weitreichend weitsichtig Weitsichtigkeit weltberühmt Wert wertig wertschätzen Wertschätzung Wertsteigerung wertvoll wichtig widerstandsfähig Widerstandsfähigkeit wiederaufleben wiederbeleben Wiederbelebung wiedergewinnen wiedergutmachen Wiedergutmachung wiederherstellen Wiederherstellung Wiederkehr wiederkehren wiedervereinigen Wiedervereinigung Wille willenstark willkommen wirksam Wirksamkeit wirkungsvoll wirtschaftlich Wissen Witz witzig wohlbehalten Wohlergehen Wohlgefallen wohlgeordnet wohlhabend wohlig Wohlstand Wohltat Wohltäter wohltätig Wohltätigkeit wohltuend Wohlwollen wohlwollend wohnlich Wunder wunderbar wundersam wunderschön wundervoll wünschenswert wunschgemäß würdevoll würdig würdigen zauberhaft zeitsparend Zenit Ziel zielgerichtet zielstrebig zivilisiert zufließen Zuflucht zufrieden Zufriedenheit zufriedenstellend zufügen Zugabe zugänglich Zugänglichkeit zugeben zugreifen zukunftsweisend Zulage zulässig Zulässigkeit zulegen Zuneigung zurückgewinnen Zusammenarbeit Zusammengehörigkeit Zusammenhalt zusammenhalten zuschießen Zuschuß zustimmen Zustimmung zuverlässig Zuverlässigkeit Zuversicht zuversichtlich zuvorkommend zweifellos▓SentimentWordsInList2░2-faced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t>
  </si>
  <si>
    <t>Workbook Settings 10</t>
  </si>
  <si>
    <t xml:space="preserve">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t>
  </si>
  <si>
    <t>Workbook Settings 11</t>
  </si>
  <si>
    <t>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
  </si>
  <si>
    <t>Workbook Settings 12</t>
  </si>
  <si>
    <t>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t>
  </si>
  <si>
    <t>Workbook Settings 13</t>
  </si>
  <si>
    <t>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t>
  </si>
  <si>
    <t>Workbook Settings 14</t>
  </si>
  <si>
    <t>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t>
  </si>
  <si>
    <t>Workbook Settings 15</t>
  </si>
  <si>
    <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t>
  </si>
  <si>
    <t>Workbook Settings 16</t>
  </si>
  <si>
    <t xml:space="preserve">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Abbau abbauen abbrechen Abbruch abdämpfen Abdämpfung abdanken Abdankung Abfall abfal</t>
  </si>
  <si>
    <t>Workbook Settings 17</t>
  </si>
  <si>
    <t>len abfällig Abfuhr abführen abgebrochen abgedroschen abgestanden abgetakelt abgleiten Abgrund abgründig abhängig Abhängigkeit ablaufen ablehnen Ablehnung ablenken Ablenkung Abnahme abnehmen Abneigung abnutzen Abnutzung abraten abreissen Abriss abrupt Abrutsch abrutschen abschaffen Abschaffung abschätzig abschießen abschrecken abschreckend Abschreckung abschreiben Abschreibung Abschuß abschwächen Abschwächung absenken Absenkung absinken abspalten Abspaltung absperren Absperrung absteigen Abstieg Abstoß abstoßen abstoßend Abstrich abstumpfen Abstumpfung Absturz abstürzen absurd Absurdität abtragen Abwärtstrend abweichen Abweichung abweisen Abweisung abwerten Abwertung Abzocke achtlos Achtlosigkeit Affäre Aggression aggressiv Aggressivität Aggressor Agitation Alarm alarmieren alkoholisiert Alptraum alt altmodisch Amateur amateurhaft ambivalent Ambivalenz androhen Androhung anfällig Anfälligkeit angespannt angestrengt angetrunken angreifen Angreifer Angriff Angst ängstigen ängstlich Anklage anklagen anmaßen Anmaßung annullieren Annullierung Anomalie anschießen anspannen Anspannung anstößig anstrengen anstrengend Anstrengung Antipathie antiquiert anzünden apathisch apokalyptisch arbeitslos Arbeitslose Arbeitslosigkeit archaisch Ärger ärgerlich ärgern Ärgernis arm armselig Armut arrogant Arroganz Arschloch Attacke attackieren aufblähen aufblasen aufbringen auffallen aufgeben aufgebracht aufgeregt Aufhebung aufhören auflösen Auflösung aufregen Aufregung aufreibend Aufruhr aufrühren aufschlagen Aufschrei aufschreien Aufstand aufwühlen Ausbeute ausbeuten Ausbeuter Ausbeutung ausbrechen Ausbruch auseinanderfallen auseinandersetzen Auseinandersetzung Ausfall ausfallen ausgehungert ausgestorben ausgleiten ausgrenzen Ausgrenzung Auslöschung ausradieren ausrotten Ausrottung ausschalten ausschließen Ausschließung aussetzen Aussetzung aussichtslos aussterben banal Banalität Bankrott barbarisch Barriere beängstigend beanstandet bedauerlich bedauern bedauernswert bedenklich bedeppert bedeutungslos Bedeutungslosigkeit bedrängen Bedrängung bedrohen bedrohlich Bedrohung bedrücken bedrückt Bedrückung bedürftig Bedürftige beeinträchtigen Beeinträchtigung beenden Befall befallen befangen Befangenheit befremdlich befürchten Befürchtung begrenzen begrenzt Begrenzung begriffsstutzig behämmert behindern Behinderung beklagen beklagenswert bekloppt beknackt bekümmert belanglos belasten belästigen Belästigung Belastung beleidigen beleidigend beleidigt Beleidigung berauben bergab beschädigen Beschädigung beschäftigungslos Beschäftigungslose Beschäftigungsloser beschämen Beschämung bescheuert beschissen beschneiden Beschneidung beschränken beschränkt Beschränkung beschruppt beschuldigen Beschuldigung Beschwerde beschweren beschwerlich Beschwerlichkeit beseitigen Beseitigung Besorgnis besorgniserregend besorgt bestechen Bestechung besteuern Besteuerung bestrafen Bestrafung bestürzt Bestürzung betäuben Betrug betrügen Betrüger betrügerisch betrunken Beule beunruhigen beunruhigend beunruhigt Beunruhigung bevormunden Bevormundung bewegungslos billig bitter Bitterkeit bizarr blauäugig blind Blindheit Blockade blockieren Blockierung blöd blöde Blödheit blutig Bombardement bombardieren Bombardierung Bombe borniert bösartig Bösartigkeit böse Bösewicht boshaft Bosheit Brand brechen brennen brisant Bruch brüchig brutal Brutalität Bürde Bußgeld Chaos chaotisch charakterschwach Crash dahinschwinden dämlich dämpfen Dämpfer debil Defekt Defizit defizitär Deformation deformieren degradieren Degradierung deinstallieren deinstalliert dekadent Dekadenz demütigen Demütigung denkfaul Denkfehler Depression depressiv Desaster Desinteresse desinteressiert desolat destruktiv dezimieren Dezimierung Dieb Diebstahl diffamieren Diffamierung diffizil diffus Diktator diktatorisch Dilemma dilettantisch diskreditieren Diskriminierung Dissens distanziert disziplinlos dominieren Dominierung doof Doppeldeutigkeit Doppelspiel dramatisch drängelnd drängen drastisch Dreck dreckig dreist Drift driften drohen Drohung drosseln Drosselung dumm Dummheit Dummkopf dunkel Dunkelheit Durcheinander durchfallen dürr Dürre Dussel dusselig düster Düsternis Egoist egoistisch ehebrechen Ehebruch eigenartig einbehalten einbrechen Einbrecher Einbruch Einbuße einfältig eingehen eingeschränkt einsam Einsamkeit Einschlag einschlagen einschränken Einschränkung einschrumpfen einschüchtern einschüchternd Einschüchterung einsinken einstellen Einsturz einstürzen eintönig Ekel ekelerregend ekelig eklatant elend elendig empören Empörung Ende energielos Energielosigkeit engstirnig entbehrungsreich entbinden Entbindung entfremden Entfremdung entführen Entführung entgleiten enthaupten Enthauptung entkräftet entlassen Entlassung entmutigen Entmutigung entnervt entrüstet entschwinden entsetzlich enttäuschen enttäuschend enttäuscht Enttäuschung entwürdigend entziehen Entziehung Epidemie erbärmlich erbittert erbost erbrechen erdrückend ergaunern ergebnislos erleiden erliegen ermahnen Ermahnung ermorden Ermordung ermüden Ermüdung erniedrigen Erniedrigung ernüchternd Ernüchterung Erosion erpressen Erpressung erschießen erschlaffen erschlagen erschöpfen erschöpft Erschöpfung erschrecken erschreckend erschüttern erschütternd erschüttert Erschütterung erschweren erstechen ersticken ertrinken erwürgen erzürnt existenzbedrohend explodieren Explosion fad fadenscheinig fahrlässig Fahrlässigkeit fallen falsch fälschen Fälschung farblos Farce Faschist faschistisch fatal faul Faulheit Fehde Fehlanzeige fehlen Fehler fehleranfällig fehlerhaft Fehlermeldung Fehlkauf Fehlkonstruktion Fehlleistung Fehltritt Fehlverhalten feige Feind feindlich feindselig fesseln Feuer feuern Fiasko fies Finanzkrise finster Finte flach flau Flaute Fluch Flucht flüchtend flüchtig Flüchtiger Flüchtigkeit Flüchtling folgenschwer folgewidrig fragil fraglich fragwürdig frech Frechheit fremd fremdartig freudlos frivol fruchtlos Frust Frustration frustrieren frustrierend frustriert fuchsteufelswild Furcht furchtbar fürchten fürcht</t>
  </si>
  <si>
    <t>Workbook Settings 18</t>
  </si>
  <si>
    <t>erlich furchterregend gallig gammelig gammeln Gammler gammlig Gangster Garnichts garstig Gauner geärgert geblitzt Gebrechen gebrechlich gedankenlos Gedränge gedrängt Gefahr gefährden Gefährdung gefährlich Gefecht Gegner gehandicapt gehässig geisteskrank Geisteskrankheit geistlos Geistlosigkeit Geiz Geizhals Geizkragen gekränkt gelähmt Geldstrafe gemein genervt gering geringwertig Geschäftsauflösung geschmacklos Geschmacklosigkeit Gestank gestreßt Gewalt gewaltsam gewalttätig Gewalttätige Gewalttätiger Gift giftig glanzlos Glanzlosigkeit gleichgültig Gleichgültigkeit glücklos Glücklosigkeit gnadenlos Gnadenlosigkeit grässlich grau grauen grauenhaft grauenvoll grausam Grausamkeit grausig grenzdebil grimmig grob groggy Groll grotesk Groteske grottenschlecht grottenübel gruselig haarig haarsträubend Habgier habgierig Haft halbfertig hämisch Handgemenge Handicap happig harsch hart Härte hartnäckig Hass hassen hässlich heftig heikel heillos heimsuchen Heimsuchung heimtückisch heimzahlen Hektik hektisch hemmen Hemmung herabsetzen herausfordern Herausforderung herrisch herunter heruntermachen herzlos Heuchelei heucheln Heuchler heuchlerisch hilflos Hilflosigkeit Hindernis hinfällig Hinterhalt Hinterlist hinterlistig hochtrabend hoffnungslos Hohn höhnisch Hölle Horror Hunger hungern Hungersnot Hungertod hungrig Hysterie hysterisch Idiot idiotisch illegal Illegalität illoyal immobil Immobilität ineffizient Ineffizienz Infektion Infiltration infiltrieren Inflation inkompetent Inkompetenz inkonsequent Inkonsequenz inkonsistent Inkonsistenz inkorrekt instabil Instabilität intervenieren Intervention intolerant Invasion irrational irre irrsinnig Isolation isolieren Jähzorn jähzornig Jammer jammern kacke kahl kalt Kälte kaltherzig Kampf kämpfen Kapitalverbrechen Kapitulation kapitulieren kaputt katastrophal Katastrophe Keim keimig kentern kippen Klage klagen Kläger klein Klischee klobig knapp Knappheit knurrig kollabieren Kollaps kollidieren Kollision Komplikation kompliziert Konflikt Konfrontation konfrontieren Konjunkturrückgang Konkurrenz Konkurrenzkampf konkurrieren Konkurs kontraproduktiv kontrovers Kontroverse Kopfschmerzen korrupt Korruption kostenintensiv kostspielig Kostspieligkeit Krach krachen kraftlos krank kränkeln kranken kränken Krankheit kränklich Kränkung krass kriechen Krieg kriegerisch Kriminalität kriminell Krise Kritik Kritiker kritisch kritisieren krude krumm Krüppel kümmerlich kündigen Kündigung Kurseinbruch kurz kürzen kurzsichtig Kürzung labil lächerlich lädiert lähmen Lähmung laienhaft lakonisch langatmig Langeweile langsam langweilen Langweiler langweilig läppisch lasch Last lästig Launenhaftigkeit launisch lebensfeindlich Lebensgefahr lebensgefährlich leblos Leblosigkeit leer Leere leichtgläubig Leichtsinn leichtsinnig Leichtsinnsfehler Leid leiden Leidende leider leistungsunfähig leugnen lieblos Liquidation liquidieren löschen Löschung loswerden lückenhaft Lüge Lügner machtlos mager magern Makel makelhaft Mangel mangelbehaftet mangelhaft mangeln Manipulation manipulieren Massaker maßlos Maßlosigkeit matt mau meckern meiden Melancholie melancholisch Melodrama melodramatisch menschenunwürdig merkwürdig Merkwürdigkeit mies miesepetrig mindern Minderung minderwertig Minderwertigkeit miserabel missachten Missachtung Missbrauch missbrauchen missfallen missgelaunt Missgeschick Missglück missglücken misslingen missmutig missraten Misstrauen Misstrauensantrag misstrauisch Missverständnis missverstehen mist mittellos Mittellosigkeit mittelmäßig Mittelmäßigkeit monoton Monotonie morbid Mord morden mörderisch müde Müdigkeit Mühe mühsam Müll murren mürrisch mutlos Mutlosigkeit nachlassen nachlässig Nachlässigkeit Nachteil nachteilig naiv Naivität Narr närrisch negativ Negativität Neid neidisch nerven nervenaufreibend nervig nervös Nervosität Neustart neutralisieren Niedergang niedergeschlagen Niedergeschlagenheit niedergleitend Niederlage niederschlagen niederschmetternd niederträchtig niedrig nörgeln Not Notfall nötigen Nötigung Notstand nutzlos Nutzlosigkeit oberflächlich Oberflächlichkeit öde Offensive ominös Opposition ordnungswidrig Panik panisch Panne Pech peinlich Pessimismus pessimistisch Pest Pflicht pflichtwidrig pikiert planlos Pleite Preissturz prekär primitiv Problem problematisch profan Propaganda Protest protestieren provisorisch Provisorium Provokation provozieren prügeln Qual quälen Qualitätsminderung qualvoll rabiat Rache rächen radikal rammen ramponieren rasend Ratlosigkeit Rätselraten Raub Räuber rauh rausgeschmissen Rebellen Rebellion rebellisch rechthaberisch rechtswidrig Rechtswidrigkeit Redundanz reduzieren Reinfall Reklamation renitent Reparatur repetiv Revolte Revolution Rezession Risiko riskant riskieren Rivale Rivalität Rost rosten ruchlos ruckeln Rückfall Rückgang rückläufig Rückschritt Rücksendung rücksichtslos Rücksichtslosigkeit Rückstand rückständig Rückständigkeit Rücktritt rückwärts Rückzug rüde Ruin ruinös ruppig Rutsch rutschen Sabotage sabotieren Sackgasse sauer schäbig schade Schaden Schäden Schadensbild schadhaft schädigend schädigenden Schädigung schädlich schal Scham schämen schamlos Schande schauerlich schaurig scheiden Scheidung scheiss scheisse Scheitern Schelte schelten scheusslich Scheußlichkeit schimmelig schimpfend Schlachtfeld schlaff Schlag schlagen Schlägerei Schlamperei schlapp schlecht Schlechtigkeit schleppend schlicht schließen schlimm schlimmer Schlitterbahn schlotterig schlottern Schmerz schmerzen schmerzerfüllt schmerzhaft schmerzlich schmerzvoll Schmuggel schmuggeln Schmutz schmutzig Schock schocken schockierend schonungslos Schräglauf Schramme Schreck schrecklich Schrott schrumpfen Schubs schubsen schuftig Schuld schulden schuldhaft schuldig Schuldner Schuldnerin Schurke schwach Schwäche schwächen schwächlich Schwächung schwer schwerfällig schwerwiegend schwierig Schwierigkeit schwinden schwindlig Schwund seicht seltsam senken Senkung sinken sinnlos Sinnlosigkeit Sintflut Skandal skandalös skeptisch Sklave Sklavenarbeit skrupel</t>
  </si>
  <si>
    <t>Workbook Settings 19</t>
  </si>
  <si>
    <t>los Sorge sorgen sorgenschwer Spott sprengen Sprengstoff Sprengung spröde Stagnation stagnieren starr statisch Stau stehlen Sterben Steuerhinterziehung stilllegen Stilllegung Stillstand stillstehen stinken stocken stören stornieren Stornierung Störung Stoß stoßen stottern strafbar Strafverfahren Strapaze Streik streiken Streit streiten streng Strenge Stress strittig stümperhaft stumpfsinnig stupide stur Sturheit stürmisch Sturz stürzen suboptimal Sucht Sündenbock Tabu tadel tadeln tadelnswert tatenlos täuschen Täuschung Terror terrorisieren Terrorismus teuer Teuerung Teuerungsrate Teufelskreis teuflisch Tod Todesfall Todesstrafe tödlich Torheit töricht tot totalitär töten Totschlag träge Trägheit tragisch Tragödie Träne Trauer trauern Trauma traumatisch traumatisieren traurig Traurigkeit trennen Trennung trist Tristesse trostlos Trostlosigkeit Trott trottelig trotten trotzen trüb Trübsal trügerisch Trugschluß Turbolenz Turbolenzen turbulent Tyrannei tyrannisch Übel übellaunig überfallen überflüssig überflutet Überfüllung Übergewicht übergewichtig überhöhen Überhöhung überlastet Überlastung Übermaß übermäßig überschreiten Überschreitung Überschuß überschwemmen Überschwemmung übersehen übertreiben Übertreibung übertreten übertrieben überwältigen umgetauscht umständlich umstritten Umtausch umtauschen umweltschädlich unachtsam unangemessen unangenehm unanständig unattraktiv unaufgefordert unaufhörlich unaufrichtig unbarmherzig unbedacht unbedeutend unbefriedigend unbefriedigt unbefugt unbegründet Unbehagen Unbehaglichkeit unbeliebt Unbeliebtheit unbequem Unbequemlichkeit unberechtigt unbestimmt Unbestimmtheit unbewiesen unbotmäßig unbrauchbar undankbar Undankbarkeit undemokratisch undiplomatisch undiszipliniert undurchführbar undurchsichtig unehrlich Unehrlichkeit uneinig Uneinigkeit uneinsichtig unerbittlich Unerbittlichkeit unerfreulich unerhört unerklärlich unerlaubt unerquicklich unerträglich Unerträglichkeit unerwartet unerwiesen unerwünscht unfähig Unfähigkeit unfair Unfall unfein unfreiwillig unfreundlich Unfreundlichkeit Unfug ungebeten ungebührlich ungedeckt Ungeduld ungeduldig ungeeignet ungeheuer ungeheuerlich ungehobelt ungehorsam Ungehorsamkeit ungeliebt ungemütlich ungenau Ungenauigkeit ungeordnet ungerecht ungerechtfertigt Ungerechtigkeit Ungeschicklichkeit ungeschickt ungeschminkt ungesetzlich ungesund ungeübt ungewohnt ungewollt ungezogen unglaubwürdig Unglaubwürdigkeit ungleich Ungleichheit Unglück unglücklich ungültig ungünstig unheilbar Unheilbarkeit unheilvoll unhöflich Unhöflichkeit uninformiert unklar Unklarheit unklug unkorrekt unkritisch unlauter unliebsam unlogisch unmenschlich Unmenschlichkeit unmöglich Unmoral unmoralisch Unmut unnötig unnütz Unordnung unpassend unpersönlich unpopulär unpraktisch unqualifiziert Unrecht unredlich unregelmäßig Unregelmäßigkeit unrentabel Unrentabilität Unruhe unruhig unrühmlich unsachgemäß unsäglich unsauber unscharf unschön unselig unseriös unsicher Unsicherheit Unsinn unsinnig unsittlich unsolidarisch unsolide unsozial unsportlich unstetig Unstetigkeit Unstimmigkeit untauglich unten unterbelichtet unterbrechen Unterbrechung unterdrücken Unterdrückung unterentwickelt Untergang untergehen untergraben unterirdisch unterlassen Unterlassung unterlaufen unterliegen unterstellen unterwerfen Unterwerfung unterwürfig untragbar untreu Untreue untröstlich unübersichtlich unüblich unverantwortlich unverantwortliche Unverantwortlichkeit unverbesserlich unvereinbar Unvereinbarkeit unverhältnismäßig Unverhältnismäßigkeit unverlangt unvermeidlich unvernünftig Unverschämtheit unverständlich unvollkommen Unvollkommenheit unvollständig Unvollständigkeit unvorhergesehen unwahr Unwahrheit unwichtig unwillig unwirksam Unwirksamkeit unwirtlich unwirtschaftlich Unwirtschaftlichkeit unwissend Unwissenheit unwürdig unzivilisiert unzüchtig unzufrieden Unzufriedenheit unzulässig unzumutbar Unzumutbarkeit unzurechnungsfähig unzureichend unzusammenhängend unzuverlässig Unzuverlässigkeit vage Vagheit verabscheuungswürdig verachten verächtlich Verachtung veraltet verängstigt verärgern verarschen verbannen Verbannung verbeulen verbieten verbittert verblassen Verbot verboten Verdacht Verdächtige verdammen verdammt verdecken verderben verderblich verdorben Verdorbenheit verdrängen Verdrängung verdrießlich verdunkeln vereiteln Verfall verfallen verfälschen verfassungswidrig verfehlen Verfehlung verfluchen vergammelt vergeblich vergelten Vergeltung Vergeltungsmaßnahme vergeuden Vergeudung vergewaltigen Verhängnis verhängnisvoll verharmlosen verhasst verheeren verheerend verherrlichen Verherrlichung verhöhnen verirren verkehrswidrig verkleinern Verkleinerung verkrüppeln verlangsamen Verlangsamung verletzbar verletzen verletzlich verletzt Verletzung verleumden Verleumdung verlieren Verlierer verlogen Verlust vermeiden Vermeidung vermindern Verminderung Vernachlässigung vernichten vernichtend Vernichtung Verrat verraten Verräter verräterisch verringern verrucht verrückt Verrückter Verrücktheit Versagen Versäumnis verschimmelt verschlechtern Verschlechterung verschleppen verschleudern verschlingen verschmutzen Verschmutzung verschwenden verschwenderisch Verschwendung verschwinden Verschwörung versenken Versenkung versklaven versklavt Versklavung verspätet verspielen verstimmen verstopfen Verstoß verstoßen verstricken Verstrickung Versuchung vertreiben Vertreibung verurteilen Verurteilung Verweigerung verwelken verwerflich Verwerfung verwickeln verwirren Verwirrung verworren verwunden Verwundung verwüsten Verwüstung verzerren Verzerrung Verzicht verzichten verzögern Verzögerung verzweifeln verzweifelt Verzweiflung verzwickt volltrunken vorhersehbar Vorurteil Vorwand vorwerfen Vorwurf vorzeitig vulgär wackelig wackeln Wahnsinn wahnsinnig wankelmütig wegfallen weglassen wehklagend weinen welken Wermutstropfen wertlos Wertlosigkeit Wertverlust wettbewerbswidrig Wichtigtuer wichtigtun widerlegen widernatürlich Widernatürlichkeit Widerruf widerrufen widersinnig widerspenstig w</t>
  </si>
  <si>
    <t>Workbook Settings 20</t>
  </si>
  <si>
    <t>idersprechen Widerspruch widersprüchlich widerwärtig widrig Widrigkeit willkürlich wirkungslos wirr Wirtschaftskrise Wrack Wunde würgen Wüste Wut wüten wütend wutentbrannt wutschäumend zahlungsunfähig Zahlungsunfähigkeit zappeln zaudern Zeitverschwendung zensieren Zensur zerbrechen zerfressen zerren zerrissen Zerrung zerschlagen Zerschlagung zerschmettern zerschunden zersetzen zersetzend zerstören zerstörerisch zerstört Zerstörung zerstreuen ziellos Ziellosigkeit zittern zögern Zoll Zorn zornig züchtigen Zumutung zurückbleiben zurückgeben zurückgegeben zurückgehen zurückgeschickt zurückhalten zurückschicken zusammenbrechen Zusammenbruch zusammenhanglos zusammenrechen zusammenschlagen Zusammenstoß zusammenstoßen Zwang Zwangslage Zwangsmaßnahmen zwecklos zweideutig Zweifel zweifelhaft zweifeln zweitklassig zwiespältig Zwietracht zwieträchtig zwingen&lt;/value&gt;
      &lt;/setting&gt;
      &lt;setting name="TimeSeriesUserSettings" serializeAs="String"&gt;
        &lt;value&gt;TimeColumnName░Time▓TimeSlice░Days▓UniqueEdges░False&lt;/value&gt;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&lt;value&gt;C:\Users\Marc Smith\Dropbox\_NodeXL\NodeXL Data\Facebook&lt;/value&gt;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&lt;value&gt;Description&lt;/value&gt;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Disk&lt;/value&gt;
      &lt;/setting&gt;
      &lt;setting name="VertexYDetails" serializeAs="String"&gt;
        &lt;value&gt;False False 0 0 0 9999 False False&lt;/value&gt;
      &lt;/setting&gt;
      &lt;setting name="VertexLayoutO</t>
  </si>
  <si>
    <t>Workbook Settings 21</t>
  </si>
  <si>
    <t>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0 Gray Red True False True&lt;/value&gt;
      &lt;/setting&gt;
      &lt;setting name="EdgeAlphaDetails" serializeAs="String"&gt;
        &lt;value&gt;False False 0 0 50 20 True True&lt;/value&gt;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True&lt;/value&gt;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0, 64, 128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&lt;value&gt;6&lt;/value&gt;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27.75pt White BottomCenter 20 2147483647 Black True 550 Black 86 TopLeft Microsoft Sans Serif, 28.2pt Microsoft Sans Serif, 12pt&lt;/value&gt;
      &lt;/setting&gt;
      &lt;setting name="EdgeAlpha" serializeAs="String"&gt;
        &lt;value&gt;100&lt;/value&gt;
      &lt;/setting&gt;
      &lt;setting name="SelectedVertexColor" serializeAs="String"&gt;
        &lt;value&gt;Red&lt;/value&gt;
      &lt;/setting&gt;
      &lt;setting name="VertexColor" serializeAs="String"&gt;
        &lt;value</t>
  </si>
  <si>
    <t>Workbook Settings 22</t>
  </si>
  <si>
    <t>&gt;Black&lt;/value&gt;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&lt;/userSettings&gt;
&lt;/configuration&gt;</t>
  </si>
  <si>
    <t>Relationship</t>
  </si>
  <si>
    <t>Type</t>
  </si>
  <si>
    <t>Network Level</t>
  </si>
  <si>
    <t>FacebookforDevelopers</t>
  </si>
  <si>
    <t>FacebookGaming</t>
  </si>
  <si>
    <t>data</t>
  </si>
  <si>
    <t>design</t>
  </si>
  <si>
    <t>EntertainmentOnFB</t>
  </si>
  <si>
    <t>disaster</t>
  </si>
  <si>
    <t>fbmedia</t>
  </si>
  <si>
    <t>fbprivacy</t>
  </si>
  <si>
    <t>Musicians</t>
  </si>
  <si>
    <t>UniversityRecruitingatFacebook</t>
  </si>
  <si>
    <t>nonprofits</t>
  </si>
  <si>
    <t>marketing</t>
  </si>
  <si>
    <t>analoglab</t>
  </si>
  <si>
    <t>facebook</t>
  </si>
  <si>
    <t>sportsonfb</t>
  </si>
  <si>
    <t>Engineering</t>
  </si>
  <si>
    <t>influencers</t>
  </si>
  <si>
    <t>instagram</t>
  </si>
  <si>
    <t>onavo</t>
  </si>
  <si>
    <t>CommunityVoices</t>
  </si>
  <si>
    <t>lifestyle</t>
  </si>
  <si>
    <t>Page likes Page</t>
  </si>
  <si>
    <t>Page Like</t>
  </si>
  <si>
    <t>OnePointFive</t>
  </si>
  <si>
    <t>One</t>
  </si>
  <si>
    <t>Custom Menu Item Text</t>
  </si>
  <si>
    <t>Custom Menu Item Action</t>
  </si>
  <si>
    <t>Vertex Type</t>
  </si>
  <si>
    <t>Picture</t>
  </si>
  <si>
    <t>About</t>
  </si>
  <si>
    <t>Affiliation</t>
  </si>
  <si>
    <t>Artists We Like</t>
  </si>
  <si>
    <t>Attire</t>
  </si>
  <si>
    <t>Awards</t>
  </si>
  <si>
    <t>Band Interests</t>
  </si>
  <si>
    <t>Band Members</t>
  </si>
  <si>
    <t>Bio</t>
  </si>
  <si>
    <t>Birthday</t>
  </si>
  <si>
    <t>Booking Agent</t>
  </si>
  <si>
    <t>Built</t>
  </si>
  <si>
    <t>Category</t>
  </si>
  <si>
    <t>Category List</t>
  </si>
  <si>
    <t>Checkins</t>
  </si>
  <si>
    <t>Company Overview</t>
  </si>
  <si>
    <t>Contact Address</t>
  </si>
  <si>
    <t>Country Page Likes</t>
  </si>
  <si>
    <t>Cover</t>
  </si>
  <si>
    <t>Culinary Team</t>
  </si>
  <si>
    <t>Current Location</t>
  </si>
  <si>
    <t>Description</t>
  </si>
  <si>
    <t>Directed By</t>
  </si>
  <si>
    <t>Display Subtext</t>
  </si>
  <si>
    <t>Response Time</t>
  </si>
  <si>
    <t>E-mails</t>
  </si>
  <si>
    <t>Engagement</t>
  </si>
  <si>
    <t>Fan Count</t>
  </si>
  <si>
    <t>Featured Video</t>
  </si>
  <si>
    <t>Features</t>
  </si>
  <si>
    <t>Food Styles</t>
  </si>
  <si>
    <t>Founded</t>
  </si>
  <si>
    <t>General Info</t>
  </si>
  <si>
    <t>General Manager</t>
  </si>
  <si>
    <t>Genre</t>
  </si>
  <si>
    <t>Has Added App</t>
  </si>
  <si>
    <t>Hometown</t>
  </si>
  <si>
    <t>Hours</t>
  </si>
  <si>
    <t>Influences</t>
  </si>
  <si>
    <t>Is Always Open</t>
  </si>
  <si>
    <t>Is Community Page</t>
  </si>
  <si>
    <t>Is Eligible For Branded Content</t>
  </si>
  <si>
    <t>Is Permanently Closed</t>
  </si>
  <si>
    <t>Is Verified</t>
  </si>
  <si>
    <t>Link</t>
  </si>
  <si>
    <t>Location</t>
  </si>
  <si>
    <t>Members</t>
  </si>
  <si>
    <t>Mission</t>
  </si>
  <si>
    <t>Mpg</t>
  </si>
  <si>
    <t>Name</t>
  </si>
  <si>
    <t>Network</t>
  </si>
  <si>
    <t>Overall Star Rating</t>
  </si>
  <si>
    <t>Parent Page</t>
  </si>
  <si>
    <t>Parking</t>
  </si>
  <si>
    <t>Payment Options</t>
  </si>
  <si>
    <t>Personal Info</t>
  </si>
  <si>
    <t>Personal Interests</t>
  </si>
  <si>
    <t>Pharma Safety Info</t>
  </si>
  <si>
    <t>Phone</t>
  </si>
  <si>
    <t>Place Type</t>
  </si>
  <si>
    <t>Plot Outline</t>
  </si>
  <si>
    <t>Press Contact</t>
  </si>
  <si>
    <t>Price Range</t>
  </si>
  <si>
    <t>Produced By</t>
  </si>
  <si>
    <t>Products</t>
  </si>
  <si>
    <t>Public Transit</t>
  </si>
  <si>
    <t>Rating Count</t>
  </si>
  <si>
    <t>Record Label</t>
  </si>
  <si>
    <t>Release Date</t>
  </si>
  <si>
    <t>Restaurant Services</t>
  </si>
  <si>
    <t>Restaurant Specialties</t>
  </si>
  <si>
    <t>Schedule</t>
  </si>
  <si>
    <t>Screenplay By</t>
  </si>
  <si>
    <t>Season</t>
  </si>
  <si>
    <t>Single Line Address</t>
  </si>
  <si>
    <t>Starring</t>
  </si>
  <si>
    <t>Start Info</t>
  </si>
  <si>
    <t>Studio</t>
  </si>
  <si>
    <t>Talking About Count</t>
  </si>
  <si>
    <t>Username</t>
  </si>
  <si>
    <t>Verification Status</t>
  </si>
  <si>
    <t>Website</t>
  </si>
  <si>
    <t>Were Here Count</t>
  </si>
  <si>
    <t>Written By</t>
  </si>
  <si>
    <t>Is Seed Fan Page</t>
  </si>
  <si>
    <t>Open Facebook for This Page</t>
  </si>
  <si>
    <t>https://www.facebook.com/19292868552</t>
  </si>
  <si>
    <t>https://www.facebook.com/9445547199</t>
  </si>
  <si>
    <t>https://www.facebook.com/111724015524891</t>
  </si>
  <si>
    <t>https://www.facebook.com/8394258414</t>
  </si>
  <si>
    <t>https://www.facebook.com/75877461389</t>
  </si>
  <si>
    <t>https://www.facebook.com/81557462601</t>
  </si>
  <si>
    <t>https://www.facebook.com/250083749935</t>
  </si>
  <si>
    <t>https://www.facebook.com/127345500640211</t>
  </si>
  <si>
    <t>https://www.facebook.com/125713384123802</t>
  </si>
  <si>
    <t>https://www.facebook.com/10435416547</t>
  </si>
  <si>
    <t>https://www.facebook.com/143483439014410</t>
  </si>
  <si>
    <t>https://www.facebook.com/41130665917</t>
  </si>
  <si>
    <t>https://www.facebook.com/74100576336</t>
  </si>
  <si>
    <t>https://www.facebook.com/152917571386966</t>
  </si>
  <si>
    <t>https://www.facebook.com/20531316728</t>
  </si>
  <si>
    <t>https://www.facebook.com/359129892456</t>
  </si>
  <si>
    <t>https://www.facebook.com/150984694912422</t>
  </si>
  <si>
    <t>https://www.facebook.com/367152833370567</t>
  </si>
  <si>
    <t>https://www.facebook.com/158736497491762</t>
  </si>
  <si>
    <t>https://www.facebook.com/390332947672289</t>
  </si>
  <si>
    <t>https://www.facebook.com/486807888134241</t>
  </si>
  <si>
    <t>https://scontent.xx.fbcdn.net/v/t1.0-1/p50x50/37930886_10155806518533553_3750229477087510528_n.jpg?_nc_cat=1&amp;_nc_ht=scontent.xx&amp;oh=790a50adbea36b6100a0624dca4fec45&amp;oe=5D0178D2</t>
  </si>
  <si>
    <t>https://scontent.xx.fbcdn.net/v/t1.0-1/p50x50/36998536_10156536487552200_225730514571493376_n.png?_nc_cat=1&amp;_nc_ht=scontent.xx&amp;oh=013746be8bb8fb8be47f783c53fa69ea&amp;oe=5CFF834F</t>
  </si>
  <si>
    <t>https://scontent.xx.fbcdn.net/v/t1.0-1/p50x50/34606663_1917594108271197_8162165921016709120_n.png?_nc_cat=1&amp;_nc_ht=scontent.xx&amp;oh=33332edb127b7b3dbbf88bff61ef9862&amp;oe=5CFB48D1</t>
  </si>
  <si>
    <t>https://scontent.xx.fbcdn.net/v/t1.0-1/p50x50/532340_10151249224108415_346169974_n.jpg?_nc_cat=111&amp;_nc_ht=scontent.xx&amp;oh=a01a0cddde2db6bf1b806a03988a1cf7&amp;oe=5CBD8409</t>
  </si>
  <si>
    <t>https://scontent.xx.fbcdn.net/v/t1.0-1/p50x50/20914504_10155519253021390_7057571817522895919_n.png?_nc_cat=109&amp;_nc_ht=scontent.xx&amp;oh=66d91690b1888a55d816dcb4393f357d&amp;oe=5CB82EBE</t>
  </si>
  <si>
    <t>https://scontent.xx.fbcdn.net/v/t1.0-1/p50x50/1236345_10151669742422602_1464082383_n.png?_nc_cat=103&amp;_nc_ht=scontent.xx&amp;oh=80418cf059a6c6b404664d0d7c336b8e&amp;oe=5CB2BB8A</t>
  </si>
  <si>
    <t>https://scontent.xx.fbcdn.net/v/t1.0-1/p50x50/1620701_10152794726084936_5402660478847990157_n.jpg?_nc_cat=105&amp;_nc_ht=scontent.xx&amp;oh=570ea3c12535f2be38aaf0771c35c9c2&amp;oe=5CC4EEF4</t>
  </si>
  <si>
    <t>https://scontent.xx.fbcdn.net/v/t1.0-1/p50x50/48375915_2383625538345518_7430937177548128256_n.jpg?_nc_cat=107&amp;_nc_ht=scontent.xx&amp;oh=687640b9ed01aad8e7a6941b45085490&amp;oe=5CF8973E</t>
  </si>
  <si>
    <t>https://scontent.xx.fbcdn.net/v/t1.0-1/c29.29.359.359a/s50x50/525241_614130721948730_2128604709_n.png?_nc_cat=103&amp;_nc_ht=scontent.xx&amp;oh=c9dc842b120570a5adb990daa50a6752&amp;oe=5CC7C8AE</t>
  </si>
  <si>
    <t>https://scontent.xx.fbcdn.net/v/t1.0-1/p50x50/1622778_10151825539266548_1212009248_n.png?_nc_cat=110&amp;_nc_ht=scontent.xx&amp;oh=5da94a08cbb8f2cd6c5c1ac60fa7be18&amp;oe=5D002135</t>
  </si>
  <si>
    <t>https://scontent.xx.fbcdn.net/v/t1.0-1/p50x50/42217573_2237282482967818_1030056620710690816_n.png?_nc_cat=110&amp;_nc_ht=scontent.xx&amp;oh=7de74a671b16ff364ee9a18e40c6aff3&amp;oe=5CC5E0A9</t>
  </si>
  <si>
    <t>https://scontent.xx.fbcdn.net/v/t1.0-1/p50x50/44606634_10155663323780918_7676560593360257024_n.png?_nc_cat=101&amp;_nc_ht=scontent.xx&amp;oh=fa63ec37d8102d9a12da5e75a73175b2&amp;oe=5CB6BBA9</t>
  </si>
  <si>
    <t>https://scontent.xx.fbcdn.net/v/t1.0-1/p50x50/1538761_10152184571366337_1948281786_n.jpg?_nc_cat=1&amp;_nc_ht=scontent.xx&amp;oh=8f362c75dd8d9a7a20c00ff207968734&amp;oe=5CFC7F78</t>
  </si>
  <si>
    <t>https://scontent.xx.fbcdn.net/v/t1.0-1/p50x50/935759_605942856084433_1331761949_n.png?_nc_cat=100&amp;_nc_ht=scontent.xx&amp;oh=8996d91fdb1dc8b929fe6ce3dabc5539&amp;oe=5CBDF460</t>
  </si>
  <si>
    <t>https://scontent.xx.fbcdn.net/v/t1.0-1/p50x50/31562081_10157324683366729_5005221974700457984_n.png?_nc_cat=1&amp;_nc_ht=scontent.xx&amp;oh=1961896b454290b9428e7ef8b7251ac4&amp;oe=5CBC1E55</t>
  </si>
  <si>
    <t>https://scontent.xx.fbcdn.net/v/t1.0-1/c29.29.359.359a/s50x50/63485_10151584437487457_406028436_n.png?_nc_cat=1&amp;_nc_ht=scontent.xx&amp;oh=6bd28f19a6d7d1608b0b3c28b60feb56&amp;oe=5CB51CDC</t>
  </si>
  <si>
    <t>https://scontent.xx.fbcdn.net/v/t1.0-1/p50x50/11133743_995091280501755_3126103647187538416_n.jpg?_nc_cat=105&amp;_nc_ht=scontent.xx&amp;oh=02217ec458b29cc5e1fd4318824af3f8&amp;oe=5CCC0557</t>
  </si>
  <si>
    <t>https://scontent.xx.fbcdn.net/v/t1.0-1/p50x50/14670876_1120328021386374_6359647548151467663_n.png?_nc_cat=1&amp;_nc_ht=scontent.xx&amp;oh=eb2c7ad7fabafd507bfb1290a3cbbd4d&amp;oe=5CFED1C8</t>
  </si>
  <si>
    <t>https://scontent.xx.fbcdn.net/v/t1.0-1/p50x50/600576_577606315604776_1409046199_n.png?_nc_cat=105&amp;_nc_ht=scontent.xx&amp;oh=04b527c579b0494d6f495b11bdd2aee3&amp;oe=5CF91B3D</t>
  </si>
  <si>
    <t>https://scontent.xx.fbcdn.net/v/t1.0-1/p50x50/22310388_1623463514359220_2226733594438165426_n.png?_nc_cat=1&amp;_nc_ht=scontent.xx&amp;oh=d5c17728733674eda41225b2d406e2a3&amp;oe=5D00E6A4</t>
  </si>
  <si>
    <t>https://scontent.xx.fbcdn.net/v/t1.0-1/p50x50/11206978_493211794160517_4911014271612405561_n.png?_nc_cat=106&amp;_nc_ht=scontent.xx&amp;oh=7b5f30c54551838642ae1044b05e1b5c&amp;oe=5CC47796</t>
  </si>
  <si>
    <t>Facebook empowers developers and businesses to build for the future. Follow us for updates on Facebook's business tools, AI, AR, VR, and more.</t>
  </si>
  <si>
    <t>We build Facebook.</t>
  </si>
  <si>
    <t>Watch your favorite gaming creators on http://fb.gg.</t>
  </si>
  <si>
    <t>You can have data without information, but you cannot have information without data.  --Daniel Keys Moran</t>
  </si>
  <si>
    <t xml:space="preserve">Get to know the designers, content strategists and researchers who shape your experience on Facebook. </t>
  </si>
  <si>
    <t>Find out what your favorite celebrities are up to on Facebook!</t>
  </si>
  <si>
    <t>The Disaster Response on Facebook Page spotlights efforts on Facebook to help communities prepare for and recover  from natural disasters around the globe.</t>
  </si>
  <si>
    <t xml:space="preserve">Explore how public figures and media organizations are using Facebook in extraordinary ways. </t>
  </si>
  <si>
    <t xml:space="preserve">Like this Page to learn how to exercise your choice to share what you want with those you want, keep up with changes, and talk with others about the importance of privacy in our digital age. </t>
  </si>
  <si>
    <t xml:space="preserve">Run by Facebook, this page highlights innovative ways musicians are using Facebook to share &amp; connect with fans. </t>
  </si>
  <si>
    <t>If you reside in the EU or are considered for a position in the EU, learn how we collect and use your information, and learn about your rights under GDPR in our Candidate Privacy Statement: https://www.facebook.com/careers/privacy</t>
  </si>
  <si>
    <t>Run by Facebook, this Page seeks to optimize our connected world to foster more social good.</t>
  </si>
  <si>
    <t>Facebook Business provides the latest news, tips and strategies to help you connect with your customers and reach your business goals. Visit www.facebook.com/business to learn more and check out www.facebook.com/business/resources to get help.</t>
  </si>
  <si>
    <t>The Analog Research Lab exists to promote creativity, innovation, openness, and connectivity within the Facebook community through art and design.</t>
  </si>
  <si>
    <t>The Facebook Page celebrates how our friends inspire us, support us, and help us discover the world when we connect.</t>
  </si>
  <si>
    <t>Welcome to the Sports on Facebook page where you can discover authentic sports-related voices on Facebook.</t>
  </si>
  <si>
    <t>Influencers on Facebook highlights how leaders in business, politics, culture &amp; tech use Facebook to share their ideas &amp; engage in meaningful conversation.</t>
  </si>
  <si>
    <t>Bringing you closer to the people and things you love.</t>
  </si>
  <si>
    <t>Onavo is the developer of the award-winning utility apps: Extend (iOS/Android), Count (iOS/Android) and Protect (iOS)
Troubleshooting: support@onavo.com</t>
  </si>
  <si>
    <t xml:space="preserve">Celebrating the connections people make on Facebook. </t>
  </si>
  <si>
    <t>Run by Facebook, this page highlights innovative ways that people use Facebook to share &amp; connect with fans.</t>
  </si>
  <si>
    <t>Product/Service</t>
  </si>
  <si>
    <t>Home</t>
  </si>
  <si>
    <t>Video Game</t>
  </si>
  <si>
    <t>Education</t>
  </si>
  <si>
    <t>Community</t>
  </si>
  <si>
    <t>Company</t>
  </si>
  <si>
    <t>Cause</t>
  </si>
  <si>
    <t>Graphic Designer</t>
  </si>
  <si>
    <t>App Page</t>
  </si>
  <si>
    <t>Computer Repair Service</t>
  </si>
  <si>
    <t>Video Creator</t>
  </si>
  <si>
    <t>Education,Corporate Office</t>
  </si>
  <si>
    <t>Product/Service,Web Designer,Workplace &amp; Office</t>
  </si>
  <si>
    <t>Website,Media</t>
  </si>
  <si>
    <t>Product/Service,Home</t>
  </si>
  <si>
    <t>Website,Consulting Agency,Product/Service</t>
  </si>
  <si>
    <t>Graphic Designer,Workplace &amp; Office,Corporate Office</t>
  </si>
  <si>
    <t>Website,Company</t>
  </si>
  <si>
    <t>App Page,Home</t>
  </si>
  <si>
    <t>Visit https://developers.facebook.com for more information on how to build, grow, and monetize your app.
If you have questions about using Facebook or need help with general inquiries, visit https://www.facebook.com/facebook or our Help Center at http://www.facebook.com/help.
If you need to report bugs, appeal apps, or ask detailed technical questions, visit the following:
Appeal Apps: https://developers.facebook.com/appeal
Report Bugs: http://developers.facebook.com/bugs
Technical Questions: http://facebook.stackoverflow.com/</t>
  </si>
  <si>
    <t xml:space="preserve">Facebook is one of the most-trafficked sites in the world and has had to build infrastructure to support this rapid growth. The company is the largest user in the world of memcached, an open source caching system, and has one of the largest MySQL database clusters anywhere. </t>
  </si>
  <si>
    <t xml:space="preserve">Over 500 million people spend 3 billion minutes daily on Facebook to share and connect with the people they care about; their experience is the core of the Facebook Design team. 
</t>
  </si>
  <si>
    <t>Like the Page to learn more about disaster relief efforts around the world. Get involved and make a difference.</t>
  </si>
  <si>
    <t>The chance to move fast, be bold and build products and services with impact has never been greater. At Facebook, we have a saying that the journey is only 1% finished — join us as you begin yours. We have tons of exciting opportunities available for university grads and interns who want to help us in our mission to bring the world closer together.</t>
  </si>
  <si>
    <t>Welcome to the Sports on Facebook page where you can rate your favorite Super Bowl commercials during and after the big game in the USA TODAY Facebook Super Bowl Ad Meter. Click the link on the left for info.</t>
  </si>
  <si>
    <t>https://scontent.xx.fbcdn.net/v/t1.0-9/s720x720/391659_10151187804722200_1933702657_n.jpg?_nc_cat=110&amp;_nc_ht=scontent.xx&amp;oh=a8c5fee884da5995b3d5eb5f0f0837cf&amp;oe=5CC28431</t>
  </si>
  <si>
    <t>https://scontent.xx.fbcdn.net/v/t1.0-9/s720x720/34728561_1917580341605907_2917746879615729664_o.png?_nc_cat=100&amp;_nc_ht=scontent.xx&amp;oh=95f12c28748a0af3e4265d967e59362c&amp;oe=5CC67B65</t>
  </si>
  <si>
    <t>https://scontent.xx.fbcdn.net/v/t31.0-8/s720x720/467539_10150646092698415_1975388002_o.jpg?_nc_cat=107&amp;_nc_ht=scontent.xx&amp;oh=78801e388595286fe4382fc788643d4a&amp;oe=5CB6A916</t>
  </si>
  <si>
    <t>https://scontent.xx.fbcdn.net/v/t31.0-0/p180x540/415778_10150626489091390_1798698909_o.jpg?_nc_cat=105&amp;_nc_ht=scontent.xx&amp;oh=0e94c002a98477e3b890b7f263573ae1&amp;oe=5CFE74F1</t>
  </si>
  <si>
    <t>https://scontent.xx.fbcdn.net/v/t31.0-8/s720x720/15123210_10154117133892602_3486232279502513943_o.jpg?_nc_cat=110&amp;_nc_ht=scontent.xx&amp;oh=a930d1b6f794a39da268d37daee566ae&amp;oe=5CFFA1AA</t>
  </si>
  <si>
    <t>https://scontent.xx.fbcdn.net/v/t31.0-8/s720x720/13112898_10154173323489936_7218911132885527978_o.jpg?_nc_cat=109&amp;_nc_ht=scontent.xx&amp;oh=08854cb77ca80f4a41bd005046d46bb5&amp;oe=5CBEB074</t>
  </si>
  <si>
    <t>https://scontent.xx.fbcdn.net/v/t1.0-9/s720x720/48383946_2383623961679009_7772533656224006144_n.jpg?_nc_cat=104&amp;_nc_ht=scontent.xx&amp;oh=6d877edd37f1ecf9cdcca6da9e456398&amp;oe=5CC77BFB</t>
  </si>
  <si>
    <t>https://scontent.xx.fbcdn.net/v/t31.0-0/p180x540/893503_611585338869935_1806340620_o.jpg?_nc_cat=104&amp;_nc_ht=scontent.xx&amp;oh=041cb17be4e9e1df33235992c78d89ac&amp;oe=5CF5642E</t>
  </si>
  <si>
    <t>https://scontent.xx.fbcdn.net/v/t1.0-9/s720x720/14721611_10153766609051548_1249080067476721040_n.jpg?_nc_cat=108&amp;_nc_ht=scontent.xx&amp;oh=5cdcb47f479ff28cfb52d1ad39a73fd3&amp;oe=5CCA9B02</t>
  </si>
  <si>
    <t>https://scontent.xx.fbcdn.net/v/t31.0-8/s720x720/22904854_1827640907265313_5048945458530351275_o.jpg?_nc_cat=100&amp;_nc_ht=scontent.xx&amp;oh=64db03b9bd687449d7da3f737d5c3897&amp;oe=5CC5C13B</t>
  </si>
  <si>
    <t>https://scontent.xx.fbcdn.net/v/t31.0-8/s720x720/16904753_10154274625980918_5658318550491333315_o.jpg?_nc_cat=107&amp;_nc_ht=scontent.xx&amp;oh=f4b2b4232d1672efffcd77aa72f5a3cd&amp;oe=5CC3F940</t>
  </si>
  <si>
    <t>https://scontent.xx.fbcdn.net/v/t1.0-9/s720x720/48384141_10161713841786337_3957305166281048064_o.jpg?_nc_cat=109&amp;_nc_ht=scontent.xx&amp;oh=2fb526b0c7658a7eb4bfb47b3baf8df8&amp;oe=5CBB81D9</t>
  </si>
  <si>
    <t>https://scontent.xx.fbcdn.net/v/t31.0-8/s720x720/14241438_1269615539717158_1031267838915871823_o.jpg?_nc_cat=103&amp;_nc_ht=scontent.xx&amp;oh=2ed53eae863b4af8e0b8573afbbfbf11&amp;oe=5CFBBD9D</t>
  </si>
  <si>
    <t>https://scontent.xx.fbcdn.net/v/t31.0-8/s720x720/22048040_10156538213601729_8575083799156884904_o.png?_nc_cat=1&amp;_nc_ht=scontent.xx&amp;oh=a2bda386b536baed69924434ab3b59aa&amp;oe=5CC01786</t>
  </si>
  <si>
    <t>https://scontent.xx.fbcdn.net/v/t34.0-12/s720x720/30977642_127211921498720_1181587018_n.jpg?_nc_cat=1&amp;_nc_ht=scontent.xx&amp;oh=52d88d1a8a127b75bce47b4e2b9975d4&amp;oe=5C4A9DF3</t>
  </si>
  <si>
    <t>https://scontent.xx.fbcdn.net/v/t31.0-8/s720x720/15137566_1360264063984473_2936587723700194236_o.jpg?_nc_cat=101&amp;_nc_ht=scontent.xx&amp;oh=0b972f6dbbca577b60ed99c072fb4515&amp;oe=5CB502F0</t>
  </si>
  <si>
    <t>https://scontent.xx.fbcdn.net/v/t1.0-9/s720x720/13178567_1009046882514489_6462117389576364334_n.jpg?_nc_cat=100&amp;_nc_ht=scontent.xx&amp;oh=d1ab5dbdc2f77c09799ca39bbfe27d81&amp;oe=5CB5476E</t>
  </si>
  <si>
    <t>https://scontent.xx.fbcdn.net/v/t1.0-9/s720x720/1208513_621710634527677_281593269_n.png?_nc_cat=101&amp;_nc_ht=scontent.xx&amp;oh=c25277748960c2f5f7ba495c34615e7b&amp;oe=5CB691C6</t>
  </si>
  <si>
    <t>https://scontent.xx.fbcdn.net/v/t31.0-8/s720x720/21368811_1596003350438570_1953491141138038106_o.jpg?_nc_cat=111&amp;_nc_ht=scontent.xx&amp;oh=c67f298fbcaa7e971a4c2e34e29706df&amp;oe=5CC30296</t>
  </si>
  <si>
    <t>https://scontent.xx.fbcdn.net/v/t31.0-8/s720x720/15194433_733262780155416_5101705016443300117_o.jpg?_nc_cat=108&amp;_nc_ht=scontent.xx&amp;oh=70fb72d6c3241daa0b61b98240fed9d8&amp;oe=5CB4C197</t>
  </si>
  <si>
    <t>Discover the best games available on Facebook, your phone, and across the web.  https://www.facebook.com/games</t>
  </si>
  <si>
    <t>We design Facebook, maintain its voice and get to know the people who use it. This is where we show you what we do. 
As far as our comment policy goes, we love your feedback, but please be respectful and stay on topic. We reserve the right to delete profane, harassing, abusive and spam comments and to block repeat offenders</t>
  </si>
  <si>
    <t>Natural disasters can happen at any time, often without warning. During these times many people turn to Facebook to check on loved ones, get updates and look for information about how to help. Disaster Response on Facebook highlights tips, news, and information on how to prepare for, respond to and recover from natural disasters. Like and follow this Page to stay up-to-date and connected with affected communities around the world.</t>
  </si>
  <si>
    <t>The Music on Facebook Page is for music fans of all kinds. Whether you're a musician yourself, have a job in the music industry, or simply love good tunes, this is the page to stay up-to-date with what is happening in music on Facebook.</t>
  </si>
  <si>
    <t>Facebook's mission is to give people the power to build community and bring the world closer together. 
Through our family of apps and services, we're building a different kind of company that connects billions of people around the world, gives them ways to share what matters most to them, and helps bring people closer together. 
Whether we're creating new products or helping a small business expand its reach, people at Facebook are builders at heart. Our global teams are constantly iterating, solving problems, and working together to empower people around the world to build community and connect in meaningful ways. 
Together, we can help people build stronger communities — we're just getting started.</t>
  </si>
  <si>
    <t>"If I look at the mass, I will never act. If I look at the one, I will." - Mother Teresa
Facebook empowers nonprofits by enabling them to mobilize communities, organize events, increase fundraising, reduce costs with free online tools and raise awareness through viral networks. 
For more nonprofit resources, please visit media.fb.com and donations.fb.com.</t>
  </si>
  <si>
    <t>Over a billion people use Facebook to connect and share the things they care about. Whether you’re just getting started with Facebook for your business, or you're ready to optimize your Facebook presence to meet specific goals, we're here to help.
About this Page
This page is run and monitored by Facebook employees and is intended to serve as a dedicated resource for businesses who use Facebook. Please send support-related inquiries to our help center: www.facebook.com/help
If you currently advertise on Facebook, you can also get help here: https://www.facebook.com/business/resources
Comment Policy
We love your feedback and welcome relevant, insightful comments and discussions. Please be respectful and stay on topic. We reserve the right to delete any content, including off-topic, inaccurate, spam comments and posts and to block repeat offenders.
About Facebook
Facebook gives people the power to share and makes the world more open and connected.</t>
  </si>
  <si>
    <t>Print and art making studio.</t>
  </si>
  <si>
    <t xml:space="preserve">Facebook’s mission is to give people the power to build community and bring the world closer together. Community Voices from Facebook celebrates how people like you are doing just that through our new video series. </t>
  </si>
  <si>
    <t>1 Hacker Way・554,297 people checked in here</t>
  </si>
  <si>
    <t>Menlo Park, California・56,713 people checked in here</t>
  </si>
  <si>
    <t>Menlo Park, California・23,066 people checked in here</t>
  </si>
  <si>
    <t>Menlo Park, California・1 person checked in here</t>
  </si>
  <si>
    <t>1601 Willow Road・Menlo Park, California・4,172 people checked in here</t>
  </si>
  <si>
    <t>12 people checked in here</t>
  </si>
  <si>
    <t>2390 El Camino Real・Palo Alto, California・371 people checked in here</t>
  </si>
  <si>
    <t>AUTOMATIC</t>
  </si>
  <si>
    <t>6.7M people like this.</t>
  </si>
  <si>
    <t>17M people like this.</t>
  </si>
  <si>
    <t>9.9M people like this.</t>
  </si>
  <si>
    <t>489K people like this.</t>
  </si>
  <si>
    <t>644K people like this.</t>
  </si>
  <si>
    <t>5.1M people like this.</t>
  </si>
  <si>
    <t>724K people like this.</t>
  </si>
  <si>
    <t>2.6M people like this.</t>
  </si>
  <si>
    <t>6.1M people like this.</t>
  </si>
  <si>
    <t>323K people like this.</t>
  </si>
  <si>
    <t>1M people like this.</t>
  </si>
  <si>
    <t>12M people like this.</t>
  </si>
  <si>
    <t>43K people like this.</t>
  </si>
  <si>
    <t>213M people like this.</t>
  </si>
  <si>
    <t>15M people like this.</t>
  </si>
  <si>
    <t>3.4M people like this.</t>
  </si>
  <si>
    <t>60M people like this.</t>
  </si>
  <si>
    <t>179K people like this.</t>
  </si>
  <si>
    <t>2.3M people like this.</t>
  </si>
  <si>
    <t>968K people like this.</t>
  </si>
  <si>
    <t>The Facebook Data Science team builds scalable platforms for the collection, management, and analysis of data.
We use these platforms to help drive informed decisions in areas critical to the success of the company, and conduct social science research of both internal and external interest.
We build tools and provide support for anyone at Facebook who would like to use our platforms to help make data-driven decisions or build data-intensive products and services.
Check out our research page at https://research.facebook.com/.</t>
  </si>
  <si>
    <t>Nonprofits on Facebook Page is a resource for organizations, thought leaders and individuals interested in harnessing a more connected world for social good.  It is a place to celebrate success stories and foster ideas to make the conversation around causes more robust and dynamic.
Like this Page for information on the latest success stories and recent news on the intersection between causes and technology.
We love to hear your feedback and we welcome relevant, insightful comments and discussions on how to make this Page more effective for you.</t>
  </si>
  <si>
    <t xml:space="preserve">Your ideas and suggestions help us to constantly improve Facebook’s features. Let us know how we can improve your experience.  
www.facebook.com/help/feedback
</t>
  </si>
  <si>
    <t>News</t>
  </si>
  <si>
    <t>https://www.facebook.com/FacebookforDevelopers/</t>
  </si>
  <si>
    <t>https://www.facebook.com/Engineering/</t>
  </si>
  <si>
    <t>https://www.facebook.com/FacebookGaming/</t>
  </si>
  <si>
    <t>https://www.facebook.com/data/</t>
  </si>
  <si>
    <t>https://www.facebook.com/design/</t>
  </si>
  <si>
    <t>https://www.facebook.com/EntertainmentOnFB/</t>
  </si>
  <si>
    <t>https://www.facebook.com/disaster/</t>
  </si>
  <si>
    <t>https://www.facebook.com/fbmedia/</t>
  </si>
  <si>
    <t>https://www.facebook.com/fbprivacy/</t>
  </si>
  <si>
    <t>https://www.facebook.com/Musicians/</t>
  </si>
  <si>
    <t>https://www.facebook.com/UniversityRecruitingatFacebook/</t>
  </si>
  <si>
    <t>https://www.facebook.com/nonprofits/</t>
  </si>
  <si>
    <t>https://www.facebook.com/marketing/</t>
  </si>
  <si>
    <t>https://www.facebook.com/analoglab/</t>
  </si>
  <si>
    <t>https://www.facebook.com/facebook/</t>
  </si>
  <si>
    <t>https://www.facebook.com/sportsonfb/</t>
  </si>
  <si>
    <t>https://www.facebook.com/influencers/</t>
  </si>
  <si>
    <t>https://www.facebook.com/instagram/</t>
  </si>
  <si>
    <t>https://www.facebook.com/onavo/</t>
  </si>
  <si>
    <t>https://www.facebook.com/CommunityVoices/</t>
  </si>
  <si>
    <t>https://www.facebook.com/lifestyle/</t>
  </si>
  <si>
    <t>1 Hacker Way 94025</t>
  </si>
  <si>
    <t>94025 Menlo Park  CA United States</t>
  </si>
  <si>
    <t>Menlo Park  CA United States</t>
  </si>
  <si>
    <t>1601 Willow Road 94025 Menlo Park  CA United States</t>
  </si>
  <si>
    <t>2390 El Camino Real 94306 Palo Alto  CA United States</t>
  </si>
  <si>
    <t xml:space="preserve">Our development cycle is extremely fast, and we've built tools to keep it that way. It's common to write code and have it running on the live site a few days later. This comes as a pleasant surprise to engineers who have worked at other companies where code takes months or years to see the light of day. If you work for us, you will be able to make an immediate impact. </t>
  </si>
  <si>
    <t xml:space="preserve">Discover the best games available on Facebook, your phone, and across the web.  </t>
  </si>
  <si>
    <t>To empower you with information on how-to share as you want, let you know about changes to your sharing choices, and create a respectful place for you to discuss the importance of privacy.</t>
  </si>
  <si>
    <t>Join thousands of bands and music artists all over the world who are using Facebook to connect with fans and spread their music.</t>
  </si>
  <si>
    <t xml:space="preserve">Facebook's mission is to give people the power to build community and bring the world closer together. </t>
  </si>
  <si>
    <t>At Facebook, we work to make the world more open and connected.  Non-profits can use Facebook to educate supporters, inspire advocacy and put people at the center of the issues they care about most.</t>
  </si>
  <si>
    <t>Facebook’s mission is to give people the power to build community and bring the world closer together. People use Facebook to stay connected with friends and family, to discover what’s going on in the world, and to share and express what matters to them.</t>
  </si>
  <si>
    <t>The Analog Research Lab is a creative space for design and art-making. Its primary goal is to create and direct projects that influence culture and challenge thought. Our mediums of choice favor the analog without neglecting the digital. We ask questions and we build things. Then we ask questions about the things we built. Hopefully somewhere along the way you start asking questions and building things too. It’s this cycle of creation, reflection, education, and provocation that drives our work. 
The Analog Research Lab has become accepted as an important component of our culture and company. It was founded through passion and hard work, not corporate initiative. The existence of the lab is a reflection of the freedom afforded to employees of Facebook as well as an example of its hacker spirit.</t>
  </si>
  <si>
    <t>"Give people the power to build community and bring the world closer together."</t>
  </si>
  <si>
    <t>Celebrating how people are bringing the world closer together.</t>
  </si>
  <si>
    <t>Facebook for Developers</t>
  </si>
  <si>
    <t>Facebook Engineering</t>
  </si>
  <si>
    <t>Facebook Gaming</t>
  </si>
  <si>
    <t>Facebook Data Science</t>
  </si>
  <si>
    <t>Facebook Design</t>
  </si>
  <si>
    <t>Entertainment on Facebook</t>
  </si>
  <si>
    <t>Disaster Response on Facebook</t>
  </si>
  <si>
    <t>Facebook Media</t>
  </si>
  <si>
    <t>Facebook and Privacy</t>
  </si>
  <si>
    <t>Music on Facebook</t>
  </si>
  <si>
    <t>University Recruiting at Facebook</t>
  </si>
  <si>
    <t>Nonprofits on Facebook</t>
  </si>
  <si>
    <t>Facebook Business</t>
  </si>
  <si>
    <t>Facebook Analog Research Laboratory</t>
  </si>
  <si>
    <t>Facebook</t>
  </si>
  <si>
    <t>Sports on Facebook</t>
  </si>
  <si>
    <t>Influencers on Facebook</t>
  </si>
  <si>
    <t>Instagram</t>
  </si>
  <si>
    <t>Onavo</t>
  </si>
  <si>
    <t>Community Voices from Facebook</t>
  </si>
  <si>
    <t>Lifestyle on Facebook</t>
  </si>
  <si>
    <t>Lot Parking:0
Street Parking:0
Valet Parking:0</t>
  </si>
  <si>
    <t>Run by Facebook, this Page brings you the inside scoop on what celebrities are doing on Facebook!</t>
  </si>
  <si>
    <t>(714) 334-0199</t>
  </si>
  <si>
    <t>(650) 332-6655</t>
  </si>
  <si>
    <t>PLACE</t>
  </si>
  <si>
    <t xml:space="preserve">As we grow, we continually face scalability challenges that no one has solved, and we successfully engineer our way through them. Already, we are the second most-trafficked PHP site in the world (Yahoo is #1), and one of the largest MySQL installations anywhere, running thousands of databases. In terms of total photo page views, we exceed all of the next largest photo sites combined. Here's a sample of the technical challenges we have overcome:
    * We've built a lightweight but powerful multi-language RPC framework that allows us to seamlessly and easily tie together subsystems written in any language, running on any platform. Facebook is built in PHP, C++, Perl, Python, Erlang, Java, and even a little bit of ML—and it all works together.
    * We are the largest user in the world of memcached, an open-source caching system. Originally developed by LiveJournal, we've since made so many scalability improvements and performance upgrades that we will be the primary contributor of features in the next major release.
    * We've created a custom-built search engine serving millions of queries a day, completely distributed and entirely in-memory, with real-time updates. 
We also are always looking for ways to harness the power of our data set in innovative ways, such as News Feed. To aid in this goal, we've opened Facebook up as a platform for external developers. Come make your ingenuity part of not just one product but potentially thousands of websites and desktop applications around the world. </t>
  </si>
  <si>
    <t>If you're a musician, a Facebook Page is a free, flexible, easy-to-build presence that lets you/your group interact with our users in new ways:
- Send updates about tours and concerts
- Showcase new releases 
- Engage with fans
- Upload photos from concerts anywhere in the world
- Let your content spread virally through user interactions with your Page and be discovered
Learn more about how musicians can use Facebook by going to the "Resources" link under the cover photo.</t>
  </si>
  <si>
    <t>Facebook, Messenger, Instagram, WhatsApp, Connectivity, AI, AR/VR: Oculus, Building 8, Social VR, Facebook Reality Labs, Camera</t>
  </si>
  <si>
    <t>Onavo Extend for iPhone: https://itunes.apple.com/us/app/onavo/id423545287
Onavo Extend for Android:
https://play.google.com/store/apps/details?id=com.onavo.android.onavoics
Onavo Count for iPhone:
https://itunes.apple.com/us/app/onavo/id543547474
Onavo Count for Android:
https://play.google.com/store/apps/details?id=com.onavo.android.onavoid
Onavo Protect for iPhone &amp; iPad:
https://itunes.apple.com/us/app/onavo/id577491499</t>
  </si>
  <si>
    <t>1 Hacker Way, 94025</t>
  </si>
  <si>
    <t>Menlo Park, California 94025</t>
  </si>
  <si>
    <t>Menlo Park, California</t>
  </si>
  <si>
    <t>1601 Willow Road, Menlo Park, California 94025</t>
  </si>
  <si>
    <t>2390 El Camino Real, Palo Alto, California 94306</t>
  </si>
  <si>
    <t>Launched 5/24/2007</t>
  </si>
  <si>
    <t>Unspecified 2/4/2004</t>
  </si>
  <si>
    <t>Launched</t>
  </si>
  <si>
    <t>Unspecified</t>
  </si>
  <si>
    <t>Unspecified 4/21/2010</t>
  </si>
  <si>
    <t>Started 2/4/2004</t>
  </si>
  <si>
    <t>Founded 10/6/2010</t>
  </si>
  <si>
    <t>blue_verified</t>
  </si>
  <si>
    <t>not_verified</t>
  </si>
  <si>
    <t>http://developers.facebook.com</t>
  </si>
  <si>
    <t>https://www.facebook.com/fbgaminghome/creators</t>
  </si>
  <si>
    <t>http://Facebook.Design</t>
  </si>
  <si>
    <t>http://media.fb.com</t>
  </si>
  <si>
    <t>http://www.facebook.com/disaster</t>
  </si>
  <si>
    <t>https://media.fb.com</t>
  </si>
  <si>
    <t xml:space="preserve">http://www.facebook.com/privacy
http://www.facebook.com/privacy/explanation.php
</t>
  </si>
  <si>
    <t>http://media.fb.com/</t>
  </si>
  <si>
    <t>https://nonprofits.fb.com/</t>
  </si>
  <si>
    <t>www.facebook.com/business</t>
  </si>
  <si>
    <t>http://www.facebook.com</t>
  </si>
  <si>
    <t>https://www.facebook.com/facebookmedia/businessinfluencers</t>
  </si>
  <si>
    <t>http://instagram.com/</t>
  </si>
  <si>
    <t>http://www.onavo.com/ | http://twitter.com/onavo | http://blog.onavo.com</t>
  </si>
  <si>
    <t>Graph History</t>
  </si>
  <si>
    <t>Directed</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</si>
  <si>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</si>
  <si>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</si>
  <si>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</si>
  <si>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</si>
  <si>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</si>
  <si>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</si>
  <si>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</si>
  <si>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</si>
  <si>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</si>
  <si>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</si>
  <si>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</si>
  <si>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</si>
  <si>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</si>
  <si>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</si>
  <si>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</si>
  <si>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1.0.1.408</t>
  </si>
  <si>
    <t>Word</t>
  </si>
  <si>
    <t>Words in Sentiment List#1: Positive</t>
  </si>
  <si>
    <t>Words in Sentiment List#2: Negative</t>
  </si>
  <si>
    <t>Words in Sentiment List#3: (Enter your own list of words here)</t>
  </si>
  <si>
    <t>Non-categorized Words</t>
  </si>
  <si>
    <t>Total Words</t>
  </si>
  <si>
    <t>page</t>
  </si>
  <si>
    <t>business</t>
  </si>
  <si>
    <t>help</t>
  </si>
  <si>
    <t>learn</t>
  </si>
  <si>
    <t>share</t>
  </si>
  <si>
    <t>connect</t>
  </si>
  <si>
    <t>more</t>
  </si>
  <si>
    <t>information</t>
  </si>
  <si>
    <t>ways</t>
  </si>
  <si>
    <t>run</t>
  </si>
  <si>
    <t>highlights</t>
  </si>
  <si>
    <t>use</t>
  </si>
  <si>
    <t>com</t>
  </si>
  <si>
    <t>people</t>
  </si>
  <si>
    <t>ios</t>
  </si>
  <si>
    <t>build</t>
  </si>
  <si>
    <t>favorite</t>
  </si>
  <si>
    <t>without</t>
  </si>
  <si>
    <t>out</t>
  </si>
  <si>
    <t>up</t>
  </si>
  <si>
    <t>using</t>
  </si>
  <si>
    <t>want</t>
  </si>
  <si>
    <t>privacy</t>
  </si>
  <si>
    <t>innovative</t>
  </si>
  <si>
    <t>fans</t>
  </si>
  <si>
    <t>eu</t>
  </si>
  <si>
    <t>world</t>
  </si>
  <si>
    <t>support</t>
  </si>
  <si>
    <t>discover</t>
  </si>
  <si>
    <t>sports</t>
  </si>
  <si>
    <t>android</t>
  </si>
  <si>
    <t>Count</t>
  </si>
  <si>
    <t>Salience</t>
  </si>
  <si>
    <t>(Entire graph)</t>
  </si>
  <si>
    <t>Word on Sentiment List #1: Positive</t>
  </si>
  <si>
    <t>Word on Sentiment List #2: Negative</t>
  </si>
  <si>
    <t>Word on Sentiment List #3: (Enter your own list of words here)</t>
  </si>
  <si>
    <t>Word 1</t>
  </si>
  <si>
    <t>Word 2</t>
  </si>
  <si>
    <t>Mutual Information</t>
  </si>
  <si>
    <t>Word1 on Sentiment List #1: Positive</t>
  </si>
  <si>
    <t>Word1 on Sentiment List #2: Negative</t>
  </si>
  <si>
    <t>Word1 on Sentiment List #3: (Enter your own list of words here)</t>
  </si>
  <si>
    <t>Word2 on Sentiment List #1: Positive</t>
  </si>
  <si>
    <t>Word2 on Sentiment List #2: Negative</t>
  </si>
  <si>
    <t>Word2 on Sentiment List #3: (Enter your own list of words here)</t>
  </si>
  <si>
    <t>Sentiment List #1: Positive Word Count</t>
  </si>
  <si>
    <t>Sentiment List #1: Positive Word Percentage (%)</t>
  </si>
  <si>
    <t>Sentiment List #2: Negative Word Count</t>
  </si>
  <si>
    <t>Sentiment List #2: Negative Word Percentage (%)</t>
  </si>
  <si>
    <t>Sentiment List #3: (Enter your own list of words here) Word Count</t>
  </si>
  <si>
    <t>Sentiment List #3: (Enter your own list of words here) Word Percentage (%)</t>
  </si>
  <si>
    <t>Non-categorized Word Count</t>
  </si>
  <si>
    <t>Non-categorized Word Percentage (%)</t>
  </si>
  <si>
    <t>Edge Content Word Count</t>
  </si>
  <si>
    <t>Vertex Content Word Count</t>
  </si>
  <si>
    <t>Group Content Word Count</t>
  </si>
  <si>
    <t>Top 10 Vertices, Ranked by Betweenness Centrality</t>
  </si>
  <si>
    <t>Top Words in Description in Entire Graph</t>
  </si>
  <si>
    <t>Entire Graph Count</t>
  </si>
  <si>
    <t>Top Words in Description in G1</t>
  </si>
  <si>
    <t>please</t>
  </si>
  <si>
    <t>stay</t>
  </si>
  <si>
    <t>together</t>
  </si>
  <si>
    <t>music</t>
  </si>
  <si>
    <t>Top Words in Description in G2</t>
  </si>
  <si>
    <t>G1 Count</t>
  </si>
  <si>
    <t>community</t>
  </si>
  <si>
    <t>G2 Count</t>
  </si>
  <si>
    <t>Top Words in Description</t>
  </si>
  <si>
    <t>facebook people help page world please stay together music use</t>
  </si>
  <si>
    <t>facebook people community</t>
  </si>
  <si>
    <t>Top Word Pairs in Description in Entire Graph</t>
  </si>
  <si>
    <t>around,world</t>
  </si>
  <si>
    <t>people,power</t>
  </si>
  <si>
    <t>build,community</t>
  </si>
  <si>
    <t>closer,together</t>
  </si>
  <si>
    <t>people,use</t>
  </si>
  <si>
    <t>comment,policy</t>
  </si>
  <si>
    <t>love,feedback</t>
  </si>
  <si>
    <t>please,respectful</t>
  </si>
  <si>
    <t>respectful,stay</t>
  </si>
  <si>
    <t>stay,topic</t>
  </si>
  <si>
    <t>Top Word Pairs in Description in G1</t>
  </si>
  <si>
    <t>use,facebook</t>
  </si>
  <si>
    <t>getting,started</t>
  </si>
  <si>
    <t>topic,reserve</t>
  </si>
  <si>
    <t>Top Word Pairs in Description in G2</t>
  </si>
  <si>
    <t>Top Word Pairs in Description</t>
  </si>
  <si>
    <t>around,world  people,use  use,facebook  getting,started  comment,policy  love,feedback  please,respectful  respectful,stay  stay,topic  topic,reserve</t>
  </si>
  <si>
    <t/>
  </si>
  <si>
    <t>Top Words in Description by Count</t>
  </si>
  <si>
    <t>Top Words in Description by Salience</t>
  </si>
  <si>
    <t>Top Word Pairs in Description by Count</t>
  </si>
  <si>
    <t>Top Word Pairs in Description by Salience</t>
  </si>
  <si>
    <t>192, 192, 192</t>
  </si>
  <si>
    <t>Red</t>
  </si>
  <si>
    <t>229, 26, 26</t>
  </si>
  <si>
    <t>212, 43, 43</t>
  </si>
  <si>
    <t>199, 56, 56</t>
  </si>
  <si>
    <t>184, 72, 72</t>
  </si>
  <si>
    <t>171, 85, 85</t>
  </si>
  <si>
    <t>154, 102, 102</t>
  </si>
  <si>
    <t>141, 115, 115</t>
  </si>
  <si>
    <t>128, 128, 128</t>
  </si>
  <si>
    <t>G1: facebook people help page world please stay together music use</t>
  </si>
  <si>
    <t>G2: facebook people community</t>
  </si>
  <si>
    <t>Autofill Workbook Results</t>
  </si>
  <si>
    <t>Edge Weight▓1▓1▓0▓True▓Silver▓0, 64, 128▓▓Edge Weight▓1▓1▓0▓3▓10▓True▓Edge Weight▓1▓1▓0▓50▓20▓True▓In-Degree▓1▓10▓0▓True▓Gray▓Red▓▓Betweenness Centrality▓0▓3▓3▓100▓800▓False▓▓0▓0▓0▓0▓0▓False▓▓0▓0▓0▓0▓0▓False▓▓0▓0▓0▓0▓0▓False</t>
  </si>
  <si>
    <t>GraphSource░FacebookFanPages▓GraphTerm░facebook▓GroupingDescription░The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</si>
</sst>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4" fontId="0" fillId="0" borderId="0" xfId="0" applyNumberFormat="1" applyAlignment="1">
      <alignment/>
    </xf>
    <xf numFmtId="15"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3"/>
      <tableStyleElement type="headerRow" dxfId="272"/>
    </tableStyle>
    <tableStyle name="NodeXL Table" pivot="0" count="1">
      <tableStyleElement type="headerRow" dxfId="27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383138"/>
        <c:axId val="24577331"/>
      </c:barChart>
      <c:catAx>
        <c:axId val="623831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577331"/>
        <c:crosses val="autoZero"/>
        <c:auto val="1"/>
        <c:lblOffset val="100"/>
        <c:noMultiLvlLbl val="0"/>
      </c:catAx>
      <c:valAx>
        <c:axId val="24577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83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869388"/>
        <c:axId val="44606765"/>
      </c:barChart>
      <c:catAx>
        <c:axId val="198693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606765"/>
        <c:crosses val="autoZero"/>
        <c:auto val="1"/>
        <c:lblOffset val="100"/>
        <c:noMultiLvlLbl val="0"/>
      </c:catAx>
      <c:valAx>
        <c:axId val="44606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69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916566"/>
        <c:axId val="56378183"/>
      </c:barChart>
      <c:catAx>
        <c:axId val="659165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378183"/>
        <c:crosses val="autoZero"/>
        <c:auto val="1"/>
        <c:lblOffset val="100"/>
        <c:noMultiLvlLbl val="0"/>
      </c:catAx>
      <c:valAx>
        <c:axId val="56378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16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641600"/>
        <c:axId val="3230081"/>
      </c:barChart>
      <c:catAx>
        <c:axId val="376416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30081"/>
        <c:crosses val="autoZero"/>
        <c:auto val="1"/>
        <c:lblOffset val="100"/>
        <c:noMultiLvlLbl val="0"/>
      </c:catAx>
      <c:valAx>
        <c:axId val="3230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41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9070730"/>
        <c:axId val="60309979"/>
      </c:barChart>
      <c:catAx>
        <c:axId val="290707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09979"/>
        <c:crosses val="autoZero"/>
        <c:auto val="1"/>
        <c:lblOffset val="100"/>
        <c:noMultiLvlLbl val="0"/>
      </c:catAx>
      <c:valAx>
        <c:axId val="60309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70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18900"/>
        <c:axId val="53270101"/>
      </c:barChart>
      <c:catAx>
        <c:axId val="59189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270101"/>
        <c:crosses val="autoZero"/>
        <c:auto val="1"/>
        <c:lblOffset val="100"/>
        <c:noMultiLvlLbl val="0"/>
      </c:catAx>
      <c:valAx>
        <c:axId val="53270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8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668862"/>
        <c:axId val="19910895"/>
      </c:barChart>
      <c:catAx>
        <c:axId val="96688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910895"/>
        <c:crosses val="autoZero"/>
        <c:auto val="1"/>
        <c:lblOffset val="100"/>
        <c:noMultiLvlLbl val="0"/>
      </c:catAx>
      <c:valAx>
        <c:axId val="19910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68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980328"/>
        <c:axId val="2169769"/>
      </c:barChart>
      <c:catAx>
        <c:axId val="449803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9769"/>
        <c:crosses val="autoZero"/>
        <c:auto val="1"/>
        <c:lblOffset val="100"/>
        <c:noMultiLvlLbl val="0"/>
      </c:catAx>
      <c:valAx>
        <c:axId val="2169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0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527922"/>
        <c:axId val="41533571"/>
      </c:barChart>
      <c:catAx>
        <c:axId val="19527922"/>
        <c:scaling>
          <c:orientation val="minMax"/>
        </c:scaling>
        <c:axPos val="b"/>
        <c:delete val="1"/>
        <c:majorTickMark val="out"/>
        <c:minorTickMark val="none"/>
        <c:tickLblPos val="none"/>
        <c:crossAx val="41533571"/>
        <c:crosses val="autoZero"/>
        <c:auto val="1"/>
        <c:lblOffset val="100"/>
        <c:noMultiLvlLbl val="0"/>
      </c:catAx>
      <c:valAx>
        <c:axId val="41533571"/>
        <c:scaling>
          <c:orientation val="minMax"/>
        </c:scaling>
        <c:axPos val="l"/>
        <c:delete val="1"/>
        <c:majorTickMark val="out"/>
        <c:minorTickMark val="none"/>
        <c:tickLblPos val="none"/>
        <c:crossAx val="195279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C118" totalsRowShown="0" headerRowDxfId="270" dataDxfId="234">
  <autoFilter ref="A2:AC118"/>
  <tableColumns count="29">
    <tableColumn id="1" name="Vertex 1" dataDxfId="216"/>
    <tableColumn id="2" name="Vertex 2" dataDxfId="214"/>
    <tableColumn id="3" name="Color" dataDxfId="215"/>
    <tableColumn id="4" name="Width" dataDxfId="243"/>
    <tableColumn id="11" name="Style" dataDxfId="242"/>
    <tableColumn id="5" name="Opacity" dataDxfId="241"/>
    <tableColumn id="6" name="Visibility" dataDxfId="240"/>
    <tableColumn id="10" name="Label" dataDxfId="239"/>
    <tableColumn id="12" name="Label Text Color" dataDxfId="238"/>
    <tableColumn id="13" name="Label Font Size" dataDxfId="237"/>
    <tableColumn id="14" name="Reciprocated?" dataDxfId="53"/>
    <tableColumn id="7" name="ID" dataDxfId="236"/>
    <tableColumn id="9" name="Dynamic Filter" dataDxfId="235"/>
    <tableColumn id="8" name="Add Your Own Columns Here" dataDxfId="213"/>
    <tableColumn id="15" name="Relationship" dataDxfId="212"/>
    <tableColumn id="16" name="Type" dataDxfId="211"/>
    <tableColumn id="17" name="Network Level" dataDxfId="210"/>
    <tableColumn id="18" name="Edge Weight"/>
    <tableColumn id="19" name="Vertex 1 Group" dataDxfId="110">
      <calculatedColumnFormula>REPLACE(INDEX(GroupVertices[Group], MATCH(Edges[[#This Row],[Vertex 1]],GroupVertices[Vertex],0)),1,1,"")</calculatedColumnFormula>
    </tableColumn>
    <tableColumn id="20" name="Vertex 2 Group" dataDxfId="79">
      <calculatedColumnFormula>REPLACE(INDEX(GroupVertices[Group], MATCH(Edges[[#This Row],[Vertex 2]],GroupVertices[Vertex],0)),1,1,"")</calculatedColumnFormula>
    </tableColumn>
    <tableColumn id="21" name="Sentiment List #1: Positive Word Count" dataDxfId="78"/>
    <tableColumn id="22" name="Sentiment List #1: Positive Word Percentage (%)" dataDxfId="77"/>
    <tableColumn id="23" name="Sentiment List #2: Negative Word Count" dataDxfId="76"/>
    <tableColumn id="24" name="Sentiment List #2: Negative Word Percentage (%)" dataDxfId="75"/>
    <tableColumn id="25" name="Sentiment List #3: (Enter your own list of words here) Word Count" dataDxfId="74"/>
    <tableColumn id="26" name="Sentiment List #3: (Enter your own list of words here) Word Percentage (%)" dataDxfId="73"/>
    <tableColumn id="27" name="Non-categorized Word Count" dataDxfId="72"/>
    <tableColumn id="28" name="Non-categorized Word Percentage (%)" dataDxfId="71"/>
    <tableColumn id="29" name="Edge Content Word Count" dataDxfId="7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109" dataDxfId="108">
  <autoFilter ref="A2:C5"/>
  <tableColumns count="3">
    <tableColumn id="1" name="Group 1" dataDxfId="107"/>
    <tableColumn id="2" name="Group 2" dataDxfId="106"/>
    <tableColumn id="3" name="Edges" dataDxfId="105"/>
  </tableColumns>
  <tableStyleInfo name="NodeXL Table" showFirstColumn="0" showLastColumn="0" showRowStripes="1" showColumnStripes="0"/>
</table>
</file>

<file path=xl/tables/table12.xml><?xml version="1.0" encoding="utf-8"?>
<table xmlns="http://schemas.openxmlformats.org/spreadsheetml/2006/main" id="11" name="Words" displayName="Words" ref="A1:G74" totalsRowShown="0" headerRowDxfId="102" dataDxfId="101">
  <autoFilter ref="A1:G74"/>
  <tableColumns count="7">
    <tableColumn id="1" name="Word" dataDxfId="100"/>
    <tableColumn id="2" name="Count" dataDxfId="99"/>
    <tableColumn id="3" name="Salience" dataDxfId="98"/>
    <tableColumn id="4" name="Group" dataDxfId="97"/>
    <tableColumn id="5" name="Word on Sentiment List #1: Positive" dataDxfId="96"/>
    <tableColumn id="6" name="Word on Sentiment List #2: Negative" dataDxfId="95"/>
    <tableColumn id="7" name="Word on Sentiment List #3: (Enter your own list of words here)" dataDxfId="94"/>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23" totalsRowShown="0" headerRowDxfId="93" dataDxfId="92">
  <autoFilter ref="A1:L23"/>
  <tableColumns count="12">
    <tableColumn id="1" name="Word 1" dataDxfId="91"/>
    <tableColumn id="2" name="Word 2" dataDxfId="90"/>
    <tableColumn id="3" name="Count" dataDxfId="89"/>
    <tableColumn id="4" name="Salience" dataDxfId="88"/>
    <tableColumn id="5" name="Mutual Information" dataDxfId="87"/>
    <tableColumn id="6" name="Group" dataDxfId="86"/>
    <tableColumn id="7" name="Word1 on Sentiment List #1: Positive" dataDxfId="85"/>
    <tableColumn id="8" name="Word1 on Sentiment List #2: Negative" dataDxfId="84"/>
    <tableColumn id="9" name="Word1 on Sentiment List #3: (Enter your own list of words here)" dataDxfId="83"/>
    <tableColumn id="10" name="Word2 on Sentiment List #1: Positive" dataDxfId="82"/>
    <tableColumn id="11" name="Word2 on Sentiment List #2: Negative" dataDxfId="81"/>
    <tableColumn id="12" name="Word2 on Sentiment List #3: (Enter your own list of words here)" dataDxfId="80"/>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27" dataDxfId="26">
  <autoFilter ref="A1:B11"/>
  <tableColumns count="2">
    <tableColumn id="1" name="Top 10 Vertices, Ranked by Betweenness Centrality" dataDxfId="25"/>
    <tableColumn id="2" name="Betweenness Centrality" dataDxfId="24"/>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F11" totalsRowShown="0" headerRowDxfId="23" dataDxfId="22">
  <autoFilter ref="A1:F11"/>
  <tableColumns count="6">
    <tableColumn id="1" name="Top Words in Description in Entire Graph" dataDxfId="21"/>
    <tableColumn id="2" name="Entire Graph Count" dataDxfId="20"/>
    <tableColumn id="3" name="Top Words in Description in G1" dataDxfId="19"/>
    <tableColumn id="4" name="G1 Count" dataDxfId="18"/>
    <tableColumn id="5" name="Top Words in Description in G2" dataDxfId="17"/>
    <tableColumn id="6" name="G2 Count" dataDxfId="16"/>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F24" totalsRowShown="0" headerRowDxfId="14" dataDxfId="13">
  <autoFilter ref="A14:F24"/>
  <tableColumns count="6">
    <tableColumn id="1" name="Top Word Pairs in Description in Entire Graph" dataDxfId="12"/>
    <tableColumn id="2" name="Entire Graph Count" dataDxfId="11"/>
    <tableColumn id="3" name="Top Word Pairs in Description in G1" dataDxfId="10"/>
    <tableColumn id="4" name="G1 Count" dataDxfId="9"/>
    <tableColumn id="5" name="Top Word Pairs in Description in G2" dataDxfId="8"/>
    <tableColumn id="6" name="G2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A23" totalsRowShown="0" headerRowDxfId="269" dataDxfId="217">
  <autoFilter ref="A2:EA23"/>
  <tableColumns count="131">
    <tableColumn id="1" name="Vertex" dataDxfId="233"/>
    <tableColumn id="2" name="Color" dataDxfId="232"/>
    <tableColumn id="5" name="Shape" dataDxfId="231"/>
    <tableColumn id="6" name="Size" dataDxfId="230"/>
    <tableColumn id="4" name="Opacity" dataDxfId="207"/>
    <tableColumn id="7" name="Image File" dataDxfId="205"/>
    <tableColumn id="3" name="Visibility" dataDxfId="206"/>
    <tableColumn id="10" name="Label" dataDxfId="229"/>
    <tableColumn id="16" name="Label Fill Color" dataDxfId="228"/>
    <tableColumn id="9" name="Label Position" dataDxfId="227"/>
    <tableColumn id="8" name="Tooltip" dataDxfId="226"/>
    <tableColumn id="18" name="Layout Order" dataDxfId="225"/>
    <tableColumn id="13" name="X" dataDxfId="224"/>
    <tableColumn id="14" name="Y" dataDxfId="223"/>
    <tableColumn id="12" name="Locked?" dataDxfId="222"/>
    <tableColumn id="19" name="Polar R" dataDxfId="221"/>
    <tableColumn id="20" name="Polar Angle" dataDxfId="220"/>
    <tableColumn id="21" name="Degree" dataDxfId="36"/>
    <tableColumn id="22" name="In-Degree" dataDxfId="35"/>
    <tableColumn id="23" name="Out-Degree" dataDxfId="32"/>
    <tableColumn id="24" name="Betweenness Centrality" dataDxfId="31"/>
    <tableColumn id="25" name="Closeness Centrality" dataDxfId="30"/>
    <tableColumn id="26" name="Eigenvector Centrality" dataDxfId="28"/>
    <tableColumn id="15" name="PageRank" dataDxfId="29"/>
    <tableColumn id="27" name="Clustering Coefficient" dataDxfId="33"/>
    <tableColumn id="29" name="Reciprocated Vertex Pair Ratio" dataDxfId="34"/>
    <tableColumn id="11" name="ID" dataDxfId="219"/>
    <tableColumn id="28" name="Dynamic Filter" dataDxfId="218"/>
    <tableColumn id="17" name="Add Your Own Columns Here" dataDxfId="209"/>
    <tableColumn id="30" name="Custom Menu Item Text" dataDxfId="208"/>
    <tableColumn id="31" name="Custom Menu Item Action" dataDxfId="204"/>
    <tableColumn id="32" name="Vertex Type" dataDxfId="203"/>
    <tableColumn id="33" name="Picture" dataDxfId="202"/>
    <tableColumn id="34" name="About" dataDxfId="201"/>
    <tableColumn id="35" name="Affiliation" dataDxfId="200"/>
    <tableColumn id="36" name="Artists We Like" dataDxfId="199"/>
    <tableColumn id="37" name="Attire" dataDxfId="198"/>
    <tableColumn id="38" name="Awards" dataDxfId="197"/>
    <tableColumn id="39" name="Band Interests" dataDxfId="196"/>
    <tableColumn id="40" name="Band Members" dataDxfId="195"/>
    <tableColumn id="41" name="Bio" dataDxfId="194"/>
    <tableColumn id="42" name="Birthday" dataDxfId="193"/>
    <tableColumn id="43" name="Booking Agent" dataDxfId="192"/>
    <tableColumn id="44" name="Built" dataDxfId="191"/>
    <tableColumn id="45" name="Category" dataDxfId="190"/>
    <tableColumn id="46" name="Category List" dataDxfId="189"/>
    <tableColumn id="47" name="Checkins" dataDxfId="188"/>
    <tableColumn id="48" name="Company Overview" dataDxfId="187"/>
    <tableColumn id="49" name="Contact Address" dataDxfId="186"/>
    <tableColumn id="50" name="Country Page Likes" dataDxfId="185"/>
    <tableColumn id="51" name="Cover" dataDxfId="184"/>
    <tableColumn id="52" name="Culinary Team" dataDxfId="183"/>
    <tableColumn id="53" name="Current Location" dataDxfId="182"/>
    <tableColumn id="54" name="Description" dataDxfId="181"/>
    <tableColumn id="55" name="Directed By" dataDxfId="180"/>
    <tableColumn id="56" name="Display Subtext" dataDxfId="179"/>
    <tableColumn id="57" name="Response Time" dataDxfId="178"/>
    <tableColumn id="58" name="E-mails" dataDxfId="177"/>
    <tableColumn id="59" name="Engagement" dataDxfId="176"/>
    <tableColumn id="60" name="Fan Count" dataDxfId="175"/>
    <tableColumn id="61" name="Featured Video" dataDxfId="174"/>
    <tableColumn id="62" name="Features" dataDxfId="173"/>
    <tableColumn id="63" name="Food Styles" dataDxfId="172"/>
    <tableColumn id="64" name="Founded" dataDxfId="171"/>
    <tableColumn id="65" name="General Info" dataDxfId="170"/>
    <tableColumn id="66" name="General Manager" dataDxfId="169"/>
    <tableColumn id="67" name="Genre" dataDxfId="168"/>
    <tableColumn id="68" name="Has Added App" dataDxfId="167"/>
    <tableColumn id="69" name="Hometown" dataDxfId="166"/>
    <tableColumn id="70" name="Hours" dataDxfId="165"/>
    <tableColumn id="71" name="Influences" dataDxfId="164"/>
    <tableColumn id="72" name="Is Always Open" dataDxfId="163"/>
    <tableColumn id="73" name="Is Community Page" dataDxfId="162"/>
    <tableColumn id="74" name="Is Eligible For Branded Content" dataDxfId="161"/>
    <tableColumn id="75" name="Is Permanently Closed" dataDxfId="160"/>
    <tableColumn id="76" name="Is Verified" dataDxfId="159"/>
    <tableColumn id="77" name="Link" dataDxfId="158"/>
    <tableColumn id="78" name="Location" dataDxfId="157"/>
    <tableColumn id="79" name="Members" dataDxfId="156"/>
    <tableColumn id="80" name="Mission" dataDxfId="155"/>
    <tableColumn id="81" name="Mpg" dataDxfId="154"/>
    <tableColumn id="82" name="Name" dataDxfId="153"/>
    <tableColumn id="83" name="Network" dataDxfId="152"/>
    <tableColumn id="84" name="Overall Star Rating" dataDxfId="151"/>
    <tableColumn id="85" name="Parent Page" dataDxfId="150"/>
    <tableColumn id="86" name="Parking" dataDxfId="149"/>
    <tableColumn id="87" name="Payment Options" dataDxfId="148"/>
    <tableColumn id="88" name="Personal Info" dataDxfId="147"/>
    <tableColumn id="89" name="Personal Interests" dataDxfId="146"/>
    <tableColumn id="90" name="Pharma Safety Info" dataDxfId="145"/>
    <tableColumn id="91" name="Phone" dataDxfId="144"/>
    <tableColumn id="92" name="Place Type" dataDxfId="143"/>
    <tableColumn id="93" name="Plot Outline" dataDxfId="142"/>
    <tableColumn id="94" name="Press Contact" dataDxfId="141"/>
    <tableColumn id="95" name="Price Range" dataDxfId="140"/>
    <tableColumn id="96" name="Produced By" dataDxfId="139"/>
    <tableColumn id="97" name="Products" dataDxfId="138"/>
    <tableColumn id="98" name="Public Transit" dataDxfId="137"/>
    <tableColumn id="99" name="Rating Count" dataDxfId="136"/>
    <tableColumn id="100" name="Record Label" dataDxfId="135"/>
    <tableColumn id="101" name="Release Date" dataDxfId="134"/>
    <tableColumn id="102" name="Restaurant Services" dataDxfId="133"/>
    <tableColumn id="103" name="Restaurant Specialties" dataDxfId="132"/>
    <tableColumn id="104" name="Schedule" dataDxfId="131"/>
    <tableColumn id="105" name="Screenplay By" dataDxfId="130"/>
    <tableColumn id="106" name="Season" dataDxfId="129"/>
    <tableColumn id="107" name="Single Line Address" dataDxfId="128"/>
    <tableColumn id="108" name="Starring" dataDxfId="127"/>
    <tableColumn id="109" name="Start Info" dataDxfId="126"/>
    <tableColumn id="110" name="Studio" dataDxfId="125"/>
    <tableColumn id="111" name="Talking About Count" dataDxfId="124"/>
    <tableColumn id="112" name="Username" dataDxfId="123"/>
    <tableColumn id="113" name="Verification Status" dataDxfId="122"/>
    <tableColumn id="114" name="Website" dataDxfId="121"/>
    <tableColumn id="115" name="Were Here Count" dataDxfId="120"/>
    <tableColumn id="116" name="Written By" dataDxfId="119"/>
    <tableColumn id="117" name="Is Seed Fan Page" dataDxfId="111"/>
    <tableColumn id="118" name="Vertex Group" dataDxfId="69">
      <calculatedColumnFormula>REPLACE(INDEX(GroupVertices[Group], MATCH(Vertices[[#This Row],[Vertex]],GroupVertices[Vertex],0)),1,1,"")</calculatedColumnFormula>
    </tableColumn>
    <tableColumn id="119" name="Sentiment List #1: Positive Word Count" dataDxfId="68"/>
    <tableColumn id="120" name="Sentiment List #1: Positive Word Percentage (%)" dataDxfId="67"/>
    <tableColumn id="121" name="Sentiment List #2: Negative Word Count" dataDxfId="66"/>
    <tableColumn id="122" name="Sentiment List #2: Negative Word Percentage (%)" dataDxfId="65"/>
    <tableColumn id="123" name="Sentiment List #3: (Enter your own list of words here) Word Count" dataDxfId="64"/>
    <tableColumn id="124" name="Sentiment List #3: (Enter your own list of words here) Word Percentage (%)" dataDxfId="63"/>
    <tableColumn id="125" name="Non-categorized Word Count" dataDxfId="62"/>
    <tableColumn id="126" name="Non-categorized Word Percentage (%)" dataDxfId="61"/>
    <tableColumn id="127" name="Vertex Content Word Count" dataDxfId="4"/>
    <tableColumn id="128" name="Top Words in Description by Count" dataDxfId="3"/>
    <tableColumn id="129" name="Top Words in Description by Salience" dataDxfId="2"/>
    <tableColumn id="130" name="Top Word Pairs in Description by Count" dataDxfId="1"/>
    <tableColumn id="131" name="Top Word Pairs in Description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4" totalsRowShown="0" headerRowDxfId="268">
  <autoFilter ref="A2:AI4"/>
  <tableColumns count="35">
    <tableColumn id="1" name="Group" dataDxfId="118"/>
    <tableColumn id="2" name="Vertex Color" dataDxfId="117"/>
    <tableColumn id="3" name="Vertex Shape" dataDxfId="115"/>
    <tableColumn id="22" name="Visibility" dataDxfId="116"/>
    <tableColumn id="4" name="Collapsed?"/>
    <tableColumn id="18" name="Label" dataDxfId="267"/>
    <tableColumn id="20" name="Collapsed X"/>
    <tableColumn id="21" name="Collapsed Y"/>
    <tableColumn id="6" name="ID" dataDxfId="266"/>
    <tableColumn id="19" name="Collapsed Properties" dataDxfId="52"/>
    <tableColumn id="5" name="Vertices" dataDxfId="51"/>
    <tableColumn id="7" name="Unique Edges" dataDxfId="50"/>
    <tableColumn id="8" name="Edges With Duplicates" dataDxfId="49"/>
    <tableColumn id="9" name="Total Edges" dataDxfId="48"/>
    <tableColumn id="10" name="Self-Loops" dataDxfId="47"/>
    <tableColumn id="24" name="Reciprocated Vertex Pair Ratio" dataDxfId="46"/>
    <tableColumn id="25" name="Reciprocated Edge Ratio" dataDxfId="45"/>
    <tableColumn id="11" name="Connected Components" dataDxfId="44"/>
    <tableColumn id="12" name="Single-Vertex Connected Components" dataDxfId="43"/>
    <tableColumn id="13" name="Maximum Vertices in a Connected Component" dataDxfId="42"/>
    <tableColumn id="14" name="Maximum Edges in a Connected Component" dataDxfId="41"/>
    <tableColumn id="15" name="Maximum Geodesic Distance (Diameter)" dataDxfId="40"/>
    <tableColumn id="16" name="Average Geodesic Distance" dataDxfId="39"/>
    <tableColumn id="17" name="Graph Density" dataDxfId="37"/>
    <tableColumn id="23" name="Sentiment List #1: Positive Word Count" dataDxfId="38"/>
    <tableColumn id="26" name="Sentiment List #1: Positive Word Percentage (%)" dataDxfId="60"/>
    <tableColumn id="27" name="Sentiment List #2: Negative Word Count" dataDxfId="59"/>
    <tableColumn id="28" name="Sentiment List #2: Negative Word Percentage (%)" dataDxfId="58"/>
    <tableColumn id="29" name="Sentiment List #3: (Enter your own list of words here) Word Count" dataDxfId="57"/>
    <tableColumn id="30" name="Sentiment List #3: (Enter your own list of words here) Word Percentage (%)" dataDxfId="56"/>
    <tableColumn id="31" name="Non-categorized Word Count" dataDxfId="55"/>
    <tableColumn id="32" name="Non-categorized Word Percentage (%)" dataDxfId="54"/>
    <tableColumn id="33" name="Group Content Word Count" dataDxfId="15"/>
    <tableColumn id="34" name="Top Words in Description" dataDxfId="6"/>
    <tableColumn id="35" name="Top Word Pairs in Description"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265" dataDxfId="264">
  <autoFilter ref="A1:C22"/>
  <tableColumns count="3">
    <tableColumn id="1" name="Group" dataDxfId="114"/>
    <tableColumn id="2" name="Vertex" dataDxfId="113"/>
    <tableColumn id="3" name="Vertex ID" dataDxfId="11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04"/>
    <tableColumn id="2" name="Value" dataDxfId="1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24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19292868552" TargetMode="External" /><Relationship Id="rId2" Type="http://schemas.openxmlformats.org/officeDocument/2006/relationships/hyperlink" Target="https://www.facebook.com/9445547199" TargetMode="External" /><Relationship Id="rId3" Type="http://schemas.openxmlformats.org/officeDocument/2006/relationships/hyperlink" Target="https://www.facebook.com/111724015524891" TargetMode="External" /><Relationship Id="rId4" Type="http://schemas.openxmlformats.org/officeDocument/2006/relationships/hyperlink" Target="https://www.facebook.com/8394258414" TargetMode="External" /><Relationship Id="rId5" Type="http://schemas.openxmlformats.org/officeDocument/2006/relationships/hyperlink" Target="https://www.facebook.com/75877461389" TargetMode="External" /><Relationship Id="rId6" Type="http://schemas.openxmlformats.org/officeDocument/2006/relationships/hyperlink" Target="https://www.facebook.com/81557462601" TargetMode="External" /><Relationship Id="rId7" Type="http://schemas.openxmlformats.org/officeDocument/2006/relationships/hyperlink" Target="https://www.facebook.com/250083749935" TargetMode="External" /><Relationship Id="rId8" Type="http://schemas.openxmlformats.org/officeDocument/2006/relationships/hyperlink" Target="https://www.facebook.com/127345500640211" TargetMode="External" /><Relationship Id="rId9" Type="http://schemas.openxmlformats.org/officeDocument/2006/relationships/hyperlink" Target="https://www.facebook.com/125713384123802" TargetMode="External" /><Relationship Id="rId10" Type="http://schemas.openxmlformats.org/officeDocument/2006/relationships/hyperlink" Target="https://www.facebook.com/10435416547" TargetMode="External" /><Relationship Id="rId11" Type="http://schemas.openxmlformats.org/officeDocument/2006/relationships/hyperlink" Target="https://www.facebook.com/143483439014410" TargetMode="External" /><Relationship Id="rId12" Type="http://schemas.openxmlformats.org/officeDocument/2006/relationships/hyperlink" Target="https://www.facebook.com/41130665917" TargetMode="External" /><Relationship Id="rId13" Type="http://schemas.openxmlformats.org/officeDocument/2006/relationships/hyperlink" Target="https://www.facebook.com/74100576336" TargetMode="External" /><Relationship Id="rId14" Type="http://schemas.openxmlformats.org/officeDocument/2006/relationships/hyperlink" Target="https://www.facebook.com/152917571386966" TargetMode="External" /><Relationship Id="rId15" Type="http://schemas.openxmlformats.org/officeDocument/2006/relationships/hyperlink" Target="https://www.facebook.com/20531316728" TargetMode="External" /><Relationship Id="rId16" Type="http://schemas.openxmlformats.org/officeDocument/2006/relationships/hyperlink" Target="https://www.facebook.com/359129892456" TargetMode="External" /><Relationship Id="rId17" Type="http://schemas.openxmlformats.org/officeDocument/2006/relationships/hyperlink" Target="https://www.facebook.com/150984694912422" TargetMode="External" /><Relationship Id="rId18" Type="http://schemas.openxmlformats.org/officeDocument/2006/relationships/hyperlink" Target="https://www.facebook.com/367152833370567" TargetMode="External" /><Relationship Id="rId19" Type="http://schemas.openxmlformats.org/officeDocument/2006/relationships/hyperlink" Target="https://www.facebook.com/158736497491762" TargetMode="External" /><Relationship Id="rId20" Type="http://schemas.openxmlformats.org/officeDocument/2006/relationships/hyperlink" Target="https://www.facebook.com/390332947672289" TargetMode="External" /><Relationship Id="rId21" Type="http://schemas.openxmlformats.org/officeDocument/2006/relationships/hyperlink" Target="https://www.facebook.com/486807888134241" TargetMode="External" /><Relationship Id="rId22" Type="http://schemas.openxmlformats.org/officeDocument/2006/relationships/hyperlink" Target="https://scontent.xx.fbcdn.net/v/t1.0-1/p50x50/37930886_10155806518533553_3750229477087510528_n.jpg?_nc_cat=1&amp;_nc_ht=scontent.xx&amp;oh=790a50adbea36b6100a0624dca4fec45&amp;oe=5D0178D2" TargetMode="External" /><Relationship Id="rId23" Type="http://schemas.openxmlformats.org/officeDocument/2006/relationships/hyperlink" Target="https://scontent.xx.fbcdn.net/v/t1.0-1/p50x50/36998536_10156536487552200_225730514571493376_n.png?_nc_cat=1&amp;_nc_ht=scontent.xx&amp;oh=013746be8bb8fb8be47f783c53fa69ea&amp;oe=5CFF834F" TargetMode="External" /><Relationship Id="rId24" Type="http://schemas.openxmlformats.org/officeDocument/2006/relationships/hyperlink" Target="https://scontent.xx.fbcdn.net/v/t1.0-1/p50x50/34606663_1917594108271197_8162165921016709120_n.png?_nc_cat=1&amp;_nc_ht=scontent.xx&amp;oh=33332edb127b7b3dbbf88bff61ef9862&amp;oe=5CFB48D1" TargetMode="External" /><Relationship Id="rId25" Type="http://schemas.openxmlformats.org/officeDocument/2006/relationships/hyperlink" Target="https://scontent.xx.fbcdn.net/v/t1.0-1/p50x50/532340_10151249224108415_346169974_n.jpg?_nc_cat=111&amp;_nc_ht=scontent.xx&amp;oh=a01a0cddde2db6bf1b806a03988a1cf7&amp;oe=5CBD8409" TargetMode="External" /><Relationship Id="rId26" Type="http://schemas.openxmlformats.org/officeDocument/2006/relationships/hyperlink" Target="https://scontent.xx.fbcdn.net/v/t1.0-1/p50x50/20914504_10155519253021390_7057571817522895919_n.png?_nc_cat=109&amp;_nc_ht=scontent.xx&amp;oh=66d91690b1888a55d816dcb4393f357d&amp;oe=5CB82EBE" TargetMode="External" /><Relationship Id="rId27" Type="http://schemas.openxmlformats.org/officeDocument/2006/relationships/hyperlink" Target="https://scontent.xx.fbcdn.net/v/t1.0-1/p50x50/1236345_10151669742422602_1464082383_n.png?_nc_cat=103&amp;_nc_ht=scontent.xx&amp;oh=80418cf059a6c6b404664d0d7c336b8e&amp;oe=5CB2BB8A" TargetMode="External" /><Relationship Id="rId28" Type="http://schemas.openxmlformats.org/officeDocument/2006/relationships/hyperlink" Target="https://scontent.xx.fbcdn.net/v/t1.0-1/p50x50/1620701_10152794726084936_5402660478847990157_n.jpg?_nc_cat=105&amp;_nc_ht=scontent.xx&amp;oh=570ea3c12535f2be38aaf0771c35c9c2&amp;oe=5CC4EEF4" TargetMode="External" /><Relationship Id="rId29" Type="http://schemas.openxmlformats.org/officeDocument/2006/relationships/hyperlink" Target="https://scontent.xx.fbcdn.net/v/t1.0-1/p50x50/48375915_2383625538345518_7430937177548128256_n.jpg?_nc_cat=107&amp;_nc_ht=scontent.xx&amp;oh=687640b9ed01aad8e7a6941b45085490&amp;oe=5CF8973E" TargetMode="External" /><Relationship Id="rId30" Type="http://schemas.openxmlformats.org/officeDocument/2006/relationships/hyperlink" Target="https://scontent.xx.fbcdn.net/v/t1.0-1/c29.29.359.359a/s50x50/525241_614130721948730_2128604709_n.png?_nc_cat=103&amp;_nc_ht=scontent.xx&amp;oh=c9dc842b120570a5adb990daa50a6752&amp;oe=5CC7C8AE" TargetMode="External" /><Relationship Id="rId31" Type="http://schemas.openxmlformats.org/officeDocument/2006/relationships/hyperlink" Target="https://scontent.xx.fbcdn.net/v/t1.0-1/p50x50/1622778_10151825539266548_1212009248_n.png?_nc_cat=110&amp;_nc_ht=scontent.xx&amp;oh=5da94a08cbb8f2cd6c5c1ac60fa7be18&amp;oe=5D002135" TargetMode="External" /><Relationship Id="rId32" Type="http://schemas.openxmlformats.org/officeDocument/2006/relationships/hyperlink" Target="https://scontent.xx.fbcdn.net/v/t1.0-1/p50x50/42217573_2237282482967818_1030056620710690816_n.png?_nc_cat=110&amp;_nc_ht=scontent.xx&amp;oh=7de74a671b16ff364ee9a18e40c6aff3&amp;oe=5CC5E0A9" TargetMode="External" /><Relationship Id="rId33" Type="http://schemas.openxmlformats.org/officeDocument/2006/relationships/hyperlink" Target="https://scontent.xx.fbcdn.net/v/t1.0-1/p50x50/44606634_10155663323780918_7676560593360257024_n.png?_nc_cat=101&amp;_nc_ht=scontent.xx&amp;oh=fa63ec37d8102d9a12da5e75a73175b2&amp;oe=5CB6BBA9" TargetMode="External" /><Relationship Id="rId34" Type="http://schemas.openxmlformats.org/officeDocument/2006/relationships/hyperlink" Target="https://scontent.xx.fbcdn.net/v/t1.0-1/p50x50/1538761_10152184571366337_1948281786_n.jpg?_nc_cat=1&amp;_nc_ht=scontent.xx&amp;oh=8f362c75dd8d9a7a20c00ff207968734&amp;oe=5CFC7F78" TargetMode="External" /><Relationship Id="rId35" Type="http://schemas.openxmlformats.org/officeDocument/2006/relationships/hyperlink" Target="https://scontent.xx.fbcdn.net/v/t1.0-1/p50x50/935759_605942856084433_1331761949_n.png?_nc_cat=100&amp;_nc_ht=scontent.xx&amp;oh=8996d91fdb1dc8b929fe6ce3dabc5539&amp;oe=5CBDF460" TargetMode="External" /><Relationship Id="rId36" Type="http://schemas.openxmlformats.org/officeDocument/2006/relationships/hyperlink" Target="https://scontent.xx.fbcdn.net/v/t1.0-1/p50x50/31562081_10157324683366729_5005221974700457984_n.png?_nc_cat=1&amp;_nc_ht=scontent.xx&amp;oh=1961896b454290b9428e7ef8b7251ac4&amp;oe=5CBC1E55" TargetMode="External" /><Relationship Id="rId37" Type="http://schemas.openxmlformats.org/officeDocument/2006/relationships/hyperlink" Target="https://scontent.xx.fbcdn.net/v/t1.0-1/c29.29.359.359a/s50x50/63485_10151584437487457_406028436_n.png?_nc_cat=1&amp;_nc_ht=scontent.xx&amp;oh=6bd28f19a6d7d1608b0b3c28b60feb56&amp;oe=5CB51CDC" TargetMode="External" /><Relationship Id="rId38" Type="http://schemas.openxmlformats.org/officeDocument/2006/relationships/hyperlink" Target="https://scontent.xx.fbcdn.net/v/t1.0-1/p50x50/11133743_995091280501755_3126103647187538416_n.jpg?_nc_cat=105&amp;_nc_ht=scontent.xx&amp;oh=02217ec458b29cc5e1fd4318824af3f8&amp;oe=5CCC0557" TargetMode="External" /><Relationship Id="rId39" Type="http://schemas.openxmlformats.org/officeDocument/2006/relationships/hyperlink" Target="https://scontent.xx.fbcdn.net/v/t1.0-1/p50x50/14670876_1120328021386374_6359647548151467663_n.png?_nc_cat=1&amp;_nc_ht=scontent.xx&amp;oh=eb2c7ad7fabafd507bfb1290a3cbbd4d&amp;oe=5CFED1C8" TargetMode="External" /><Relationship Id="rId40" Type="http://schemas.openxmlformats.org/officeDocument/2006/relationships/hyperlink" Target="https://scontent.xx.fbcdn.net/v/t1.0-1/p50x50/600576_577606315604776_1409046199_n.png?_nc_cat=105&amp;_nc_ht=scontent.xx&amp;oh=04b527c579b0494d6f495b11bdd2aee3&amp;oe=5CF91B3D" TargetMode="External" /><Relationship Id="rId41" Type="http://schemas.openxmlformats.org/officeDocument/2006/relationships/hyperlink" Target="https://scontent.xx.fbcdn.net/v/t1.0-1/p50x50/22310388_1623463514359220_2226733594438165426_n.png?_nc_cat=1&amp;_nc_ht=scontent.xx&amp;oh=d5c17728733674eda41225b2d406e2a3&amp;oe=5D00E6A4" TargetMode="External" /><Relationship Id="rId42" Type="http://schemas.openxmlformats.org/officeDocument/2006/relationships/hyperlink" Target="https://scontent.xx.fbcdn.net/v/t1.0-1/p50x50/11206978_493211794160517_4911014271612405561_n.png?_nc_cat=106&amp;_nc_ht=scontent.xx&amp;oh=7b5f30c54551838642ae1044b05e1b5c&amp;oe=5CC47796" TargetMode="External" /><Relationship Id="rId43" Type="http://schemas.openxmlformats.org/officeDocument/2006/relationships/hyperlink" Target="https://scontent.xx.fbcdn.net/v/t1.0-1/p50x50/37930886_10155806518533553_3750229477087510528_n.jpg?_nc_cat=1&amp;_nc_ht=scontent.xx&amp;oh=790a50adbea36b6100a0624dca4fec45&amp;oe=5D0178D2" TargetMode="External" /><Relationship Id="rId44" Type="http://schemas.openxmlformats.org/officeDocument/2006/relationships/hyperlink" Target="https://scontent.xx.fbcdn.net/v/t1.0-1/p50x50/36998536_10156536487552200_225730514571493376_n.png?_nc_cat=1&amp;_nc_ht=scontent.xx&amp;oh=013746be8bb8fb8be47f783c53fa69ea&amp;oe=5CFF834F" TargetMode="External" /><Relationship Id="rId45" Type="http://schemas.openxmlformats.org/officeDocument/2006/relationships/hyperlink" Target="https://scontent.xx.fbcdn.net/v/t1.0-1/p50x50/34606663_1917594108271197_8162165921016709120_n.png?_nc_cat=1&amp;_nc_ht=scontent.xx&amp;oh=33332edb127b7b3dbbf88bff61ef9862&amp;oe=5CFB48D1" TargetMode="External" /><Relationship Id="rId46" Type="http://schemas.openxmlformats.org/officeDocument/2006/relationships/hyperlink" Target="https://scontent.xx.fbcdn.net/v/t1.0-1/p50x50/532340_10151249224108415_346169974_n.jpg?_nc_cat=111&amp;_nc_ht=scontent.xx&amp;oh=a01a0cddde2db6bf1b806a03988a1cf7&amp;oe=5CBD8409" TargetMode="External" /><Relationship Id="rId47" Type="http://schemas.openxmlformats.org/officeDocument/2006/relationships/hyperlink" Target="https://scontent.xx.fbcdn.net/v/t1.0-1/p50x50/20914504_10155519253021390_7057571817522895919_n.png?_nc_cat=109&amp;_nc_ht=scontent.xx&amp;oh=66d91690b1888a55d816dcb4393f357d&amp;oe=5CB82EBE" TargetMode="External" /><Relationship Id="rId48" Type="http://schemas.openxmlformats.org/officeDocument/2006/relationships/hyperlink" Target="https://scontent.xx.fbcdn.net/v/t1.0-1/p50x50/1236345_10151669742422602_1464082383_n.png?_nc_cat=103&amp;_nc_ht=scontent.xx&amp;oh=80418cf059a6c6b404664d0d7c336b8e&amp;oe=5CB2BB8A" TargetMode="External" /><Relationship Id="rId49" Type="http://schemas.openxmlformats.org/officeDocument/2006/relationships/hyperlink" Target="https://scontent.xx.fbcdn.net/v/t1.0-1/p50x50/1620701_10152794726084936_5402660478847990157_n.jpg?_nc_cat=105&amp;_nc_ht=scontent.xx&amp;oh=570ea3c12535f2be38aaf0771c35c9c2&amp;oe=5CC4EEF4" TargetMode="External" /><Relationship Id="rId50" Type="http://schemas.openxmlformats.org/officeDocument/2006/relationships/hyperlink" Target="https://scontent.xx.fbcdn.net/v/t1.0-1/p50x50/48375915_2383625538345518_7430937177548128256_n.jpg?_nc_cat=107&amp;_nc_ht=scontent.xx&amp;oh=687640b9ed01aad8e7a6941b45085490&amp;oe=5CF8973E" TargetMode="External" /><Relationship Id="rId51" Type="http://schemas.openxmlformats.org/officeDocument/2006/relationships/hyperlink" Target="https://scontent.xx.fbcdn.net/v/t1.0-1/c29.29.359.359a/s50x50/525241_614130721948730_2128604709_n.png?_nc_cat=103&amp;_nc_ht=scontent.xx&amp;oh=c9dc842b120570a5adb990daa50a6752&amp;oe=5CC7C8AE" TargetMode="External" /><Relationship Id="rId52" Type="http://schemas.openxmlformats.org/officeDocument/2006/relationships/hyperlink" Target="https://scontent.xx.fbcdn.net/v/t1.0-1/p50x50/1622778_10151825539266548_1212009248_n.png?_nc_cat=110&amp;_nc_ht=scontent.xx&amp;oh=5da94a08cbb8f2cd6c5c1ac60fa7be18&amp;oe=5D002135" TargetMode="External" /><Relationship Id="rId53" Type="http://schemas.openxmlformats.org/officeDocument/2006/relationships/hyperlink" Target="https://scontent.xx.fbcdn.net/v/t1.0-1/p50x50/42217573_2237282482967818_1030056620710690816_n.png?_nc_cat=110&amp;_nc_ht=scontent.xx&amp;oh=7de74a671b16ff364ee9a18e40c6aff3&amp;oe=5CC5E0A9" TargetMode="External" /><Relationship Id="rId54" Type="http://schemas.openxmlformats.org/officeDocument/2006/relationships/hyperlink" Target="https://scontent.xx.fbcdn.net/v/t1.0-1/p50x50/44606634_10155663323780918_7676560593360257024_n.png?_nc_cat=101&amp;_nc_ht=scontent.xx&amp;oh=fa63ec37d8102d9a12da5e75a73175b2&amp;oe=5CB6BBA9" TargetMode="External" /><Relationship Id="rId55" Type="http://schemas.openxmlformats.org/officeDocument/2006/relationships/hyperlink" Target="https://scontent.xx.fbcdn.net/v/t1.0-1/p50x50/1538761_10152184571366337_1948281786_n.jpg?_nc_cat=1&amp;_nc_ht=scontent.xx&amp;oh=8f362c75dd8d9a7a20c00ff207968734&amp;oe=5CFC7F78" TargetMode="External" /><Relationship Id="rId56" Type="http://schemas.openxmlformats.org/officeDocument/2006/relationships/hyperlink" Target="https://scontent.xx.fbcdn.net/v/t1.0-1/p50x50/935759_605942856084433_1331761949_n.png?_nc_cat=100&amp;_nc_ht=scontent.xx&amp;oh=8996d91fdb1dc8b929fe6ce3dabc5539&amp;oe=5CBDF460" TargetMode="External" /><Relationship Id="rId57" Type="http://schemas.openxmlformats.org/officeDocument/2006/relationships/hyperlink" Target="https://scontent.xx.fbcdn.net/v/t1.0-1/p50x50/31562081_10157324683366729_5005221974700457984_n.png?_nc_cat=1&amp;_nc_ht=scontent.xx&amp;oh=1961896b454290b9428e7ef8b7251ac4&amp;oe=5CBC1E55" TargetMode="External" /><Relationship Id="rId58" Type="http://schemas.openxmlformats.org/officeDocument/2006/relationships/hyperlink" Target="https://scontent.xx.fbcdn.net/v/t1.0-1/c29.29.359.359a/s50x50/63485_10151584437487457_406028436_n.png?_nc_cat=1&amp;_nc_ht=scontent.xx&amp;oh=6bd28f19a6d7d1608b0b3c28b60feb56&amp;oe=5CB51CDC" TargetMode="External" /><Relationship Id="rId59" Type="http://schemas.openxmlformats.org/officeDocument/2006/relationships/hyperlink" Target="https://scontent.xx.fbcdn.net/v/t1.0-1/p50x50/11133743_995091280501755_3126103647187538416_n.jpg?_nc_cat=105&amp;_nc_ht=scontent.xx&amp;oh=02217ec458b29cc5e1fd4318824af3f8&amp;oe=5CCC0557" TargetMode="External" /><Relationship Id="rId60" Type="http://schemas.openxmlformats.org/officeDocument/2006/relationships/hyperlink" Target="https://scontent.xx.fbcdn.net/v/t1.0-1/p50x50/14670876_1120328021386374_6359647548151467663_n.png?_nc_cat=1&amp;_nc_ht=scontent.xx&amp;oh=eb2c7ad7fabafd507bfb1290a3cbbd4d&amp;oe=5CFED1C8" TargetMode="External" /><Relationship Id="rId61" Type="http://schemas.openxmlformats.org/officeDocument/2006/relationships/hyperlink" Target="https://scontent.xx.fbcdn.net/v/t1.0-1/p50x50/600576_577606315604776_1409046199_n.png?_nc_cat=105&amp;_nc_ht=scontent.xx&amp;oh=04b527c579b0494d6f495b11bdd2aee3&amp;oe=5CF91B3D" TargetMode="External" /><Relationship Id="rId62" Type="http://schemas.openxmlformats.org/officeDocument/2006/relationships/hyperlink" Target="https://scontent.xx.fbcdn.net/v/t1.0-1/p50x50/22310388_1623463514359220_2226733594438165426_n.png?_nc_cat=1&amp;_nc_ht=scontent.xx&amp;oh=d5c17728733674eda41225b2d406e2a3&amp;oe=5D00E6A4" TargetMode="External" /><Relationship Id="rId63" Type="http://schemas.openxmlformats.org/officeDocument/2006/relationships/hyperlink" Target="https://scontent.xx.fbcdn.net/v/t1.0-1/p50x50/11206978_493211794160517_4911014271612405561_n.png?_nc_cat=106&amp;_nc_ht=scontent.xx&amp;oh=7b5f30c54551838642ae1044b05e1b5c&amp;oe=5CC47796" TargetMode="External" /><Relationship Id="rId64" Type="http://schemas.openxmlformats.org/officeDocument/2006/relationships/hyperlink" Target="https://scontent.xx.fbcdn.net/v/t1.0-9/s720x720/391659_10151187804722200_1933702657_n.jpg?_nc_cat=110&amp;_nc_ht=scontent.xx&amp;oh=a8c5fee884da5995b3d5eb5f0f0837cf&amp;oe=5CC28431" TargetMode="External" /><Relationship Id="rId65" Type="http://schemas.openxmlformats.org/officeDocument/2006/relationships/hyperlink" Target="https://scontent.xx.fbcdn.net/v/t1.0-9/s720x720/34728561_1917580341605907_2917746879615729664_o.png?_nc_cat=100&amp;_nc_ht=scontent.xx&amp;oh=95f12c28748a0af3e4265d967e59362c&amp;oe=5CC67B65" TargetMode="External" /><Relationship Id="rId66" Type="http://schemas.openxmlformats.org/officeDocument/2006/relationships/hyperlink" Target="https://scontent.xx.fbcdn.net/v/t31.0-8/s720x720/467539_10150646092698415_1975388002_o.jpg?_nc_cat=107&amp;_nc_ht=scontent.xx&amp;oh=78801e388595286fe4382fc788643d4a&amp;oe=5CB6A916" TargetMode="External" /><Relationship Id="rId67" Type="http://schemas.openxmlformats.org/officeDocument/2006/relationships/hyperlink" Target="https://scontent.xx.fbcdn.net/v/t31.0-0/p180x540/415778_10150626489091390_1798698909_o.jpg?_nc_cat=105&amp;_nc_ht=scontent.xx&amp;oh=0e94c002a98477e3b890b7f263573ae1&amp;oe=5CFE74F1" TargetMode="External" /><Relationship Id="rId68" Type="http://schemas.openxmlformats.org/officeDocument/2006/relationships/hyperlink" Target="https://scontent.xx.fbcdn.net/v/t31.0-8/s720x720/15123210_10154117133892602_3486232279502513943_o.jpg?_nc_cat=110&amp;_nc_ht=scontent.xx&amp;oh=a930d1b6f794a39da268d37daee566ae&amp;oe=5CFFA1AA" TargetMode="External" /><Relationship Id="rId69" Type="http://schemas.openxmlformats.org/officeDocument/2006/relationships/hyperlink" Target="https://scontent.xx.fbcdn.net/v/t31.0-8/s720x720/13112898_10154173323489936_7218911132885527978_o.jpg?_nc_cat=109&amp;_nc_ht=scontent.xx&amp;oh=08854cb77ca80f4a41bd005046d46bb5&amp;oe=5CBEB074" TargetMode="External" /><Relationship Id="rId70" Type="http://schemas.openxmlformats.org/officeDocument/2006/relationships/hyperlink" Target="https://scontent.xx.fbcdn.net/v/t1.0-9/s720x720/48383946_2383623961679009_7772533656224006144_n.jpg?_nc_cat=104&amp;_nc_ht=scontent.xx&amp;oh=6d877edd37f1ecf9cdcca6da9e456398&amp;oe=5CC77BFB" TargetMode="External" /><Relationship Id="rId71" Type="http://schemas.openxmlformats.org/officeDocument/2006/relationships/hyperlink" Target="https://scontent.xx.fbcdn.net/v/t31.0-0/p180x540/893503_611585338869935_1806340620_o.jpg?_nc_cat=104&amp;_nc_ht=scontent.xx&amp;oh=041cb17be4e9e1df33235992c78d89ac&amp;oe=5CF5642E" TargetMode="External" /><Relationship Id="rId72" Type="http://schemas.openxmlformats.org/officeDocument/2006/relationships/hyperlink" Target="https://scontent.xx.fbcdn.net/v/t1.0-9/s720x720/14721611_10153766609051548_1249080067476721040_n.jpg?_nc_cat=108&amp;_nc_ht=scontent.xx&amp;oh=5cdcb47f479ff28cfb52d1ad39a73fd3&amp;oe=5CCA9B02" TargetMode="External" /><Relationship Id="rId73" Type="http://schemas.openxmlformats.org/officeDocument/2006/relationships/hyperlink" Target="https://scontent.xx.fbcdn.net/v/t31.0-8/s720x720/22904854_1827640907265313_5048945458530351275_o.jpg?_nc_cat=100&amp;_nc_ht=scontent.xx&amp;oh=64db03b9bd687449d7da3f737d5c3897&amp;oe=5CC5C13B" TargetMode="External" /><Relationship Id="rId74" Type="http://schemas.openxmlformats.org/officeDocument/2006/relationships/hyperlink" Target="https://scontent.xx.fbcdn.net/v/t31.0-8/s720x720/16904753_10154274625980918_5658318550491333315_o.jpg?_nc_cat=107&amp;_nc_ht=scontent.xx&amp;oh=f4b2b4232d1672efffcd77aa72f5a3cd&amp;oe=5CC3F940" TargetMode="External" /><Relationship Id="rId75" Type="http://schemas.openxmlformats.org/officeDocument/2006/relationships/hyperlink" Target="https://scontent.xx.fbcdn.net/v/t1.0-9/s720x720/48384141_10161713841786337_3957305166281048064_o.jpg?_nc_cat=109&amp;_nc_ht=scontent.xx&amp;oh=2fb526b0c7658a7eb4bfb47b3baf8df8&amp;oe=5CBB81D9" TargetMode="External" /><Relationship Id="rId76" Type="http://schemas.openxmlformats.org/officeDocument/2006/relationships/hyperlink" Target="https://scontent.xx.fbcdn.net/v/t31.0-8/s720x720/14241438_1269615539717158_1031267838915871823_o.jpg?_nc_cat=103&amp;_nc_ht=scontent.xx&amp;oh=2ed53eae863b4af8e0b8573afbbfbf11&amp;oe=5CFBBD9D" TargetMode="External" /><Relationship Id="rId77" Type="http://schemas.openxmlformats.org/officeDocument/2006/relationships/hyperlink" Target="https://scontent.xx.fbcdn.net/v/t31.0-8/s720x720/22048040_10156538213601729_8575083799156884904_o.png?_nc_cat=1&amp;_nc_ht=scontent.xx&amp;oh=a2bda386b536baed69924434ab3b59aa&amp;oe=5CC01786" TargetMode="External" /><Relationship Id="rId78" Type="http://schemas.openxmlformats.org/officeDocument/2006/relationships/hyperlink" Target="https://scontent.xx.fbcdn.net/v/t34.0-12/s720x720/30977642_127211921498720_1181587018_n.jpg?_nc_cat=1&amp;_nc_ht=scontent.xx&amp;oh=52d88d1a8a127b75bce47b4e2b9975d4&amp;oe=5C4A9DF3" TargetMode="External" /><Relationship Id="rId79" Type="http://schemas.openxmlformats.org/officeDocument/2006/relationships/hyperlink" Target="https://scontent.xx.fbcdn.net/v/t31.0-8/s720x720/15137566_1360264063984473_2936587723700194236_o.jpg?_nc_cat=101&amp;_nc_ht=scontent.xx&amp;oh=0b972f6dbbca577b60ed99c072fb4515&amp;oe=5CB502F0" TargetMode="External" /><Relationship Id="rId80" Type="http://schemas.openxmlformats.org/officeDocument/2006/relationships/hyperlink" Target="https://scontent.xx.fbcdn.net/v/t1.0-9/s720x720/13178567_1009046882514489_6462117389576364334_n.jpg?_nc_cat=100&amp;_nc_ht=scontent.xx&amp;oh=d1ab5dbdc2f77c09799ca39bbfe27d81&amp;oe=5CB5476E" TargetMode="External" /><Relationship Id="rId81" Type="http://schemas.openxmlformats.org/officeDocument/2006/relationships/hyperlink" Target="https://scontent.xx.fbcdn.net/v/t1.0-9/s720x720/1208513_621710634527677_281593269_n.png?_nc_cat=101&amp;_nc_ht=scontent.xx&amp;oh=c25277748960c2f5f7ba495c34615e7b&amp;oe=5CB691C6" TargetMode="External" /><Relationship Id="rId82" Type="http://schemas.openxmlformats.org/officeDocument/2006/relationships/hyperlink" Target="https://scontent.xx.fbcdn.net/v/t31.0-8/s720x720/21368811_1596003350438570_1953491141138038106_o.jpg?_nc_cat=111&amp;_nc_ht=scontent.xx&amp;oh=c67f298fbcaa7e971a4c2e34e29706df&amp;oe=5CC30296" TargetMode="External" /><Relationship Id="rId83" Type="http://schemas.openxmlformats.org/officeDocument/2006/relationships/hyperlink" Target="https://scontent.xx.fbcdn.net/v/t31.0-8/s720x720/15194433_733262780155416_5101705016443300117_o.jpg?_nc_cat=108&amp;_nc_ht=scontent.xx&amp;oh=70fb72d6c3241daa0b61b98240fed9d8&amp;oe=5CB4C197" TargetMode="External" /><Relationship Id="rId84" Type="http://schemas.openxmlformats.org/officeDocument/2006/relationships/hyperlink" Target="https://www.facebook.com/FacebookforDevelopers/" TargetMode="External" /><Relationship Id="rId85" Type="http://schemas.openxmlformats.org/officeDocument/2006/relationships/hyperlink" Target="https://www.facebook.com/Engineering/" TargetMode="External" /><Relationship Id="rId86" Type="http://schemas.openxmlformats.org/officeDocument/2006/relationships/hyperlink" Target="https://www.facebook.com/FacebookGaming/" TargetMode="External" /><Relationship Id="rId87" Type="http://schemas.openxmlformats.org/officeDocument/2006/relationships/hyperlink" Target="https://www.facebook.com/data/" TargetMode="External" /><Relationship Id="rId88" Type="http://schemas.openxmlformats.org/officeDocument/2006/relationships/hyperlink" Target="https://www.facebook.com/design/" TargetMode="External" /><Relationship Id="rId89" Type="http://schemas.openxmlformats.org/officeDocument/2006/relationships/hyperlink" Target="https://www.facebook.com/EntertainmentOnFB/" TargetMode="External" /><Relationship Id="rId90" Type="http://schemas.openxmlformats.org/officeDocument/2006/relationships/hyperlink" Target="https://www.facebook.com/disaster/" TargetMode="External" /><Relationship Id="rId91" Type="http://schemas.openxmlformats.org/officeDocument/2006/relationships/hyperlink" Target="https://www.facebook.com/fbmedia/" TargetMode="External" /><Relationship Id="rId92" Type="http://schemas.openxmlformats.org/officeDocument/2006/relationships/hyperlink" Target="https://www.facebook.com/fbprivacy/" TargetMode="External" /><Relationship Id="rId93" Type="http://schemas.openxmlformats.org/officeDocument/2006/relationships/hyperlink" Target="https://www.facebook.com/Musicians/" TargetMode="External" /><Relationship Id="rId94" Type="http://schemas.openxmlformats.org/officeDocument/2006/relationships/hyperlink" Target="https://www.facebook.com/UniversityRecruitingatFacebook/" TargetMode="External" /><Relationship Id="rId95" Type="http://schemas.openxmlformats.org/officeDocument/2006/relationships/hyperlink" Target="https://www.facebook.com/nonprofits/" TargetMode="External" /><Relationship Id="rId96" Type="http://schemas.openxmlformats.org/officeDocument/2006/relationships/hyperlink" Target="https://www.facebook.com/marketing/" TargetMode="External" /><Relationship Id="rId97" Type="http://schemas.openxmlformats.org/officeDocument/2006/relationships/hyperlink" Target="https://www.facebook.com/analoglab/" TargetMode="External" /><Relationship Id="rId98" Type="http://schemas.openxmlformats.org/officeDocument/2006/relationships/hyperlink" Target="https://www.facebook.com/facebook/" TargetMode="External" /><Relationship Id="rId99" Type="http://schemas.openxmlformats.org/officeDocument/2006/relationships/hyperlink" Target="https://www.facebook.com/sportsonfb/" TargetMode="External" /><Relationship Id="rId100" Type="http://schemas.openxmlformats.org/officeDocument/2006/relationships/hyperlink" Target="https://www.facebook.com/influencers/" TargetMode="External" /><Relationship Id="rId101" Type="http://schemas.openxmlformats.org/officeDocument/2006/relationships/hyperlink" Target="https://www.facebook.com/instagram/" TargetMode="External" /><Relationship Id="rId102" Type="http://schemas.openxmlformats.org/officeDocument/2006/relationships/hyperlink" Target="https://www.facebook.com/onavo/" TargetMode="External" /><Relationship Id="rId103" Type="http://schemas.openxmlformats.org/officeDocument/2006/relationships/hyperlink" Target="https://www.facebook.com/CommunityVoices/" TargetMode="External" /><Relationship Id="rId104" Type="http://schemas.openxmlformats.org/officeDocument/2006/relationships/hyperlink" Target="https://www.facebook.com/lifestyle/" TargetMode="External" /><Relationship Id="rId105" Type="http://schemas.openxmlformats.org/officeDocument/2006/relationships/hyperlink" Target="http://developers.facebook.com/" TargetMode="External" /><Relationship Id="rId106" Type="http://schemas.openxmlformats.org/officeDocument/2006/relationships/hyperlink" Target="https://www.facebook.com/fbgaminghome/creators" TargetMode="External" /><Relationship Id="rId107" Type="http://schemas.openxmlformats.org/officeDocument/2006/relationships/hyperlink" Target="http://facebook.design/" TargetMode="External" /><Relationship Id="rId108" Type="http://schemas.openxmlformats.org/officeDocument/2006/relationships/hyperlink" Target="http://media.fb.com/" TargetMode="External" /><Relationship Id="rId109" Type="http://schemas.openxmlformats.org/officeDocument/2006/relationships/hyperlink" Target="http://www.facebook.com/disaster" TargetMode="External" /><Relationship Id="rId110" Type="http://schemas.openxmlformats.org/officeDocument/2006/relationships/hyperlink" Target="https://media.fb.com/" TargetMode="External" /><Relationship Id="rId111" Type="http://schemas.openxmlformats.org/officeDocument/2006/relationships/hyperlink" Target="http://www.facebook.com/privacyhttp:/www.facebook.com/privacy/explanation.php" TargetMode="External" /><Relationship Id="rId112" Type="http://schemas.openxmlformats.org/officeDocument/2006/relationships/hyperlink" Target="http://media.fb.com/" TargetMode="External" /><Relationship Id="rId113" Type="http://schemas.openxmlformats.org/officeDocument/2006/relationships/hyperlink" Target="https://nonprofits.fb.com/" TargetMode="External" /><Relationship Id="rId114" Type="http://schemas.openxmlformats.org/officeDocument/2006/relationships/hyperlink" Target="http://www.facebook.com/" TargetMode="External" /><Relationship Id="rId115" Type="http://schemas.openxmlformats.org/officeDocument/2006/relationships/hyperlink" Target="http://www.facebook.com/" TargetMode="External" /><Relationship Id="rId116" Type="http://schemas.openxmlformats.org/officeDocument/2006/relationships/hyperlink" Target="https://www.facebook.com/facebookmedia/businessinfluencers" TargetMode="External" /><Relationship Id="rId117" Type="http://schemas.openxmlformats.org/officeDocument/2006/relationships/hyperlink" Target="http://instagram.com/" TargetMode="External" /><Relationship Id="rId118" Type="http://schemas.openxmlformats.org/officeDocument/2006/relationships/hyperlink" Target="http://media.fb.com/" TargetMode="External" /><Relationship Id="rId119" Type="http://schemas.openxmlformats.org/officeDocument/2006/relationships/comments" Target="../comments2.xml" /><Relationship Id="rId120" Type="http://schemas.openxmlformats.org/officeDocument/2006/relationships/vmlDrawing" Target="../drawings/vmlDrawing2.vml" /><Relationship Id="rId121" Type="http://schemas.openxmlformats.org/officeDocument/2006/relationships/table" Target="../tables/table2.xml" /><Relationship Id="rId1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0.7109375" style="0" bestFit="1" customWidth="1"/>
    <col min="21" max="21" width="21.7109375" style="0" bestFit="1" customWidth="1"/>
    <col min="22" max="22" width="27.00390625" style="0" bestFit="1" customWidth="1"/>
    <col min="23" max="23" width="22.57421875" style="0" bestFit="1" customWidth="1"/>
    <col min="24" max="24" width="28.00390625" style="0" bestFit="1" customWidth="1"/>
    <col min="25" max="25" width="34.28125" style="0" bestFit="1" customWidth="1"/>
    <col min="26" max="26" width="37.57421875" style="0" bestFit="1" customWidth="1"/>
    <col min="27" max="27" width="18.140625" style="0" bestFit="1" customWidth="1"/>
    <col min="28" max="28" width="22.28125" style="0" bestFit="1" customWidth="1"/>
    <col min="29" max="29" width="15.140625" style="0" bestFit="1" customWidth="1"/>
  </cols>
  <sheetData>
    <row r="1" spans="3:14" ht="15">
      <c r="C1" s="16" t="s">
        <v>39</v>
      </c>
      <c r="D1" s="17"/>
      <c r="E1" s="17"/>
      <c r="F1" s="17"/>
      <c r="G1" s="16"/>
      <c r="H1" s="14" t="s">
        <v>43</v>
      </c>
      <c r="I1" s="51"/>
      <c r="J1" s="51"/>
      <c r="K1" s="33" t="s">
        <v>42</v>
      </c>
      <c r="L1" s="18" t="s">
        <v>40</v>
      </c>
      <c r="M1" s="18"/>
      <c r="N1" s="15" t="s">
        <v>41</v>
      </c>
    </row>
    <row r="2" spans="1:29"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217</v>
      </c>
      <c r="P2" s="13" t="s">
        <v>218</v>
      </c>
      <c r="Q2" s="13" t="s">
        <v>219</v>
      </c>
      <c r="R2" t="s">
        <v>579</v>
      </c>
      <c r="S2" s="13" t="s">
        <v>585</v>
      </c>
      <c r="T2" s="13" t="s">
        <v>586</v>
      </c>
      <c r="U2" s="53" t="s">
        <v>647</v>
      </c>
      <c r="V2" s="53" t="s">
        <v>648</v>
      </c>
      <c r="W2" s="53" t="s">
        <v>649</v>
      </c>
      <c r="X2" s="53" t="s">
        <v>650</v>
      </c>
      <c r="Y2" s="53" t="s">
        <v>651</v>
      </c>
      <c r="Z2" s="53" t="s">
        <v>652</v>
      </c>
      <c r="AA2" s="53" t="s">
        <v>653</v>
      </c>
      <c r="AB2" s="53" t="s">
        <v>654</v>
      </c>
      <c r="AC2" s="53" t="s">
        <v>655</v>
      </c>
    </row>
    <row r="3" spans="1:29" ht="15" customHeight="1">
      <c r="A3" s="66" t="s">
        <v>220</v>
      </c>
      <c r="B3" s="66" t="s">
        <v>235</v>
      </c>
      <c r="C3" s="67" t="s">
        <v>696</v>
      </c>
      <c r="D3" s="68">
        <v>3</v>
      </c>
      <c r="E3" s="69" t="s">
        <v>132</v>
      </c>
      <c r="F3" s="70">
        <v>50</v>
      </c>
      <c r="G3" s="67"/>
      <c r="H3" s="71"/>
      <c r="I3" s="72"/>
      <c r="J3" s="72"/>
      <c r="K3" s="34" t="s">
        <v>65</v>
      </c>
      <c r="L3" s="73">
        <v>3</v>
      </c>
      <c r="M3" s="73"/>
      <c r="N3" s="74"/>
      <c r="O3" s="80" t="s">
        <v>241</v>
      </c>
      <c r="P3" s="80" t="s">
        <v>242</v>
      </c>
      <c r="Q3" s="80" t="s">
        <v>243</v>
      </c>
      <c r="R3">
        <v>1</v>
      </c>
      <c r="S3" s="80" t="str">
        <f>REPLACE(INDEX(GroupVertices[Group],MATCH(Edges[[#This Row],[Vertex 1]],GroupVertices[Vertex],0)),1,1,"")</f>
        <v>1</v>
      </c>
      <c r="T3" s="80" t="str">
        <f>REPLACE(INDEX(GroupVertices[Group],MATCH(Edges[[#This Row],[Vertex 2]],GroupVertices[Vertex],0)),1,1,"")</f>
        <v>1</v>
      </c>
      <c r="U3" s="34"/>
      <c r="V3" s="34"/>
      <c r="W3" s="34"/>
      <c r="X3" s="34"/>
      <c r="Y3" s="34"/>
      <c r="Z3" s="34"/>
      <c r="AA3" s="34"/>
      <c r="AB3" s="34"/>
      <c r="AC3" s="34"/>
    </row>
    <row r="4" spans="1:29" ht="15" customHeight="1">
      <c r="A4" s="66" t="s">
        <v>221</v>
      </c>
      <c r="B4" s="66" t="s">
        <v>235</v>
      </c>
      <c r="C4" s="67" t="s">
        <v>696</v>
      </c>
      <c r="D4" s="68">
        <v>3</v>
      </c>
      <c r="E4" s="69" t="s">
        <v>132</v>
      </c>
      <c r="F4" s="70">
        <v>50</v>
      </c>
      <c r="G4" s="67"/>
      <c r="H4" s="71"/>
      <c r="I4" s="72"/>
      <c r="J4" s="72"/>
      <c r="K4" s="34" t="s">
        <v>65</v>
      </c>
      <c r="L4" s="79">
        <v>4</v>
      </c>
      <c r="M4" s="79"/>
      <c r="N4" s="74"/>
      <c r="O4" s="81" t="s">
        <v>241</v>
      </c>
      <c r="P4" s="81" t="s">
        <v>242</v>
      </c>
      <c r="Q4" s="81" t="s">
        <v>243</v>
      </c>
      <c r="R4">
        <v>1</v>
      </c>
      <c r="S4" s="80" t="str">
        <f>REPLACE(INDEX(GroupVertices[Group],MATCH(Edges[[#This Row],[Vertex 1]],GroupVertices[Vertex],0)),1,1,"")</f>
        <v>1</v>
      </c>
      <c r="T4" s="80" t="str">
        <f>REPLACE(INDEX(GroupVertices[Group],MATCH(Edges[[#This Row],[Vertex 2]],GroupVertices[Vertex],0)),1,1,"")</f>
        <v>1</v>
      </c>
      <c r="U4" s="34"/>
      <c r="V4" s="34"/>
      <c r="W4" s="34"/>
      <c r="X4" s="34"/>
      <c r="Y4" s="34"/>
      <c r="Z4" s="34"/>
      <c r="AA4" s="34"/>
      <c r="AB4" s="34"/>
      <c r="AC4" s="34"/>
    </row>
    <row r="5" spans="1:29" ht="15">
      <c r="A5" s="66" t="s">
        <v>222</v>
      </c>
      <c r="B5" s="66" t="s">
        <v>235</v>
      </c>
      <c r="C5" s="67" t="s">
        <v>696</v>
      </c>
      <c r="D5" s="68">
        <v>3</v>
      </c>
      <c r="E5" s="69" t="s">
        <v>132</v>
      </c>
      <c r="F5" s="70">
        <v>50</v>
      </c>
      <c r="G5" s="67"/>
      <c r="H5" s="71"/>
      <c r="I5" s="72"/>
      <c r="J5" s="72"/>
      <c r="K5" s="34" t="s">
        <v>65</v>
      </c>
      <c r="L5" s="79">
        <v>5</v>
      </c>
      <c r="M5" s="79"/>
      <c r="N5" s="74"/>
      <c r="O5" s="81" t="s">
        <v>241</v>
      </c>
      <c r="P5" s="81" t="s">
        <v>242</v>
      </c>
      <c r="Q5" s="81" t="s">
        <v>243</v>
      </c>
      <c r="R5">
        <v>1</v>
      </c>
      <c r="S5" s="80" t="str">
        <f>REPLACE(INDEX(GroupVertices[Group],MATCH(Edges[[#This Row],[Vertex 1]],GroupVertices[Vertex],0)),1,1,"")</f>
        <v>1</v>
      </c>
      <c r="T5" s="80" t="str">
        <f>REPLACE(INDEX(GroupVertices[Group],MATCH(Edges[[#This Row],[Vertex 2]],GroupVertices[Vertex],0)),1,1,"")</f>
        <v>1</v>
      </c>
      <c r="U5" s="34"/>
      <c r="V5" s="34"/>
      <c r="W5" s="34"/>
      <c r="X5" s="34"/>
      <c r="Y5" s="34"/>
      <c r="Z5" s="34"/>
      <c r="AA5" s="34"/>
      <c r="AB5" s="34"/>
      <c r="AC5" s="34"/>
    </row>
    <row r="6" spans="1:29" ht="15">
      <c r="A6" s="66" t="s">
        <v>223</v>
      </c>
      <c r="B6" s="66" t="s">
        <v>235</v>
      </c>
      <c r="C6" s="67" t="s">
        <v>696</v>
      </c>
      <c r="D6" s="68">
        <v>3</v>
      </c>
      <c r="E6" s="69" t="s">
        <v>132</v>
      </c>
      <c r="F6" s="70">
        <v>50</v>
      </c>
      <c r="G6" s="67"/>
      <c r="H6" s="71"/>
      <c r="I6" s="72"/>
      <c r="J6" s="72"/>
      <c r="K6" s="34" t="s">
        <v>65</v>
      </c>
      <c r="L6" s="79">
        <v>6</v>
      </c>
      <c r="M6" s="79"/>
      <c r="N6" s="74"/>
      <c r="O6" s="81" t="s">
        <v>241</v>
      </c>
      <c r="P6" s="81" t="s">
        <v>242</v>
      </c>
      <c r="Q6" s="81" t="s">
        <v>243</v>
      </c>
      <c r="R6">
        <v>1</v>
      </c>
      <c r="S6" s="80" t="str">
        <f>REPLACE(INDEX(GroupVertices[Group],MATCH(Edges[[#This Row],[Vertex 1]],GroupVertices[Vertex],0)),1,1,"")</f>
        <v>1</v>
      </c>
      <c r="T6" s="80" t="str">
        <f>REPLACE(INDEX(GroupVertices[Group],MATCH(Edges[[#This Row],[Vertex 2]],GroupVertices[Vertex],0)),1,1,"")</f>
        <v>1</v>
      </c>
      <c r="U6" s="34"/>
      <c r="V6" s="34"/>
      <c r="W6" s="34"/>
      <c r="X6" s="34"/>
      <c r="Y6" s="34"/>
      <c r="Z6" s="34"/>
      <c r="AA6" s="34"/>
      <c r="AB6" s="34"/>
      <c r="AC6" s="34"/>
    </row>
    <row r="7" spans="1:29" ht="15">
      <c r="A7" s="66" t="s">
        <v>224</v>
      </c>
      <c r="B7" s="66" t="s">
        <v>235</v>
      </c>
      <c r="C7" s="67" t="s">
        <v>696</v>
      </c>
      <c r="D7" s="68">
        <v>3</v>
      </c>
      <c r="E7" s="69" t="s">
        <v>132</v>
      </c>
      <c r="F7" s="70">
        <v>50</v>
      </c>
      <c r="G7" s="67"/>
      <c r="H7" s="71"/>
      <c r="I7" s="72"/>
      <c r="J7" s="72"/>
      <c r="K7" s="34" t="s">
        <v>65</v>
      </c>
      <c r="L7" s="79">
        <v>7</v>
      </c>
      <c r="M7" s="79"/>
      <c r="N7" s="74"/>
      <c r="O7" s="81" t="s">
        <v>241</v>
      </c>
      <c r="P7" s="81" t="s">
        <v>242</v>
      </c>
      <c r="Q7" s="81" t="s">
        <v>243</v>
      </c>
      <c r="R7">
        <v>1</v>
      </c>
      <c r="S7" s="80" t="str">
        <f>REPLACE(INDEX(GroupVertices[Group],MATCH(Edges[[#This Row],[Vertex 1]],GroupVertices[Vertex],0)),1,1,"")</f>
        <v>1</v>
      </c>
      <c r="T7" s="80" t="str">
        <f>REPLACE(INDEX(GroupVertices[Group],MATCH(Edges[[#This Row],[Vertex 2]],GroupVertices[Vertex],0)),1,1,"")</f>
        <v>1</v>
      </c>
      <c r="U7" s="34"/>
      <c r="V7" s="34"/>
      <c r="W7" s="34"/>
      <c r="X7" s="34"/>
      <c r="Y7" s="34"/>
      <c r="Z7" s="34"/>
      <c r="AA7" s="34"/>
      <c r="AB7" s="34"/>
      <c r="AC7" s="34"/>
    </row>
    <row r="8" spans="1:29" ht="15">
      <c r="A8" s="66" t="s">
        <v>225</v>
      </c>
      <c r="B8" s="66" t="s">
        <v>235</v>
      </c>
      <c r="C8" s="67" t="s">
        <v>696</v>
      </c>
      <c r="D8" s="68">
        <v>3</v>
      </c>
      <c r="E8" s="69" t="s">
        <v>132</v>
      </c>
      <c r="F8" s="70">
        <v>50</v>
      </c>
      <c r="G8" s="67"/>
      <c r="H8" s="71"/>
      <c r="I8" s="72"/>
      <c r="J8" s="72"/>
      <c r="K8" s="34" t="s">
        <v>65</v>
      </c>
      <c r="L8" s="79">
        <v>8</v>
      </c>
      <c r="M8" s="79"/>
      <c r="N8" s="74"/>
      <c r="O8" s="81" t="s">
        <v>241</v>
      </c>
      <c r="P8" s="81" t="s">
        <v>242</v>
      </c>
      <c r="Q8" s="81" t="s">
        <v>243</v>
      </c>
      <c r="R8">
        <v>1</v>
      </c>
      <c r="S8" s="80" t="str">
        <f>REPLACE(INDEX(GroupVertices[Group],MATCH(Edges[[#This Row],[Vertex 1]],GroupVertices[Vertex],0)),1,1,"")</f>
        <v>1</v>
      </c>
      <c r="T8" s="80" t="str">
        <f>REPLACE(INDEX(GroupVertices[Group],MATCH(Edges[[#This Row],[Vertex 2]],GroupVertices[Vertex],0)),1,1,"")</f>
        <v>1</v>
      </c>
      <c r="U8" s="34"/>
      <c r="V8" s="34"/>
      <c r="W8" s="34"/>
      <c r="X8" s="34"/>
      <c r="Y8" s="34"/>
      <c r="Z8" s="34"/>
      <c r="AA8" s="34"/>
      <c r="AB8" s="34"/>
      <c r="AC8" s="34"/>
    </row>
    <row r="9" spans="1:29" ht="15">
      <c r="A9" s="66" t="s">
        <v>226</v>
      </c>
      <c r="B9" s="66" t="s">
        <v>235</v>
      </c>
      <c r="C9" s="67" t="s">
        <v>696</v>
      </c>
      <c r="D9" s="68">
        <v>3</v>
      </c>
      <c r="E9" s="69" t="s">
        <v>132</v>
      </c>
      <c r="F9" s="70">
        <v>50</v>
      </c>
      <c r="G9" s="67"/>
      <c r="H9" s="71"/>
      <c r="I9" s="72"/>
      <c r="J9" s="72"/>
      <c r="K9" s="34" t="s">
        <v>65</v>
      </c>
      <c r="L9" s="79">
        <v>9</v>
      </c>
      <c r="M9" s="79"/>
      <c r="N9" s="74"/>
      <c r="O9" s="81" t="s">
        <v>241</v>
      </c>
      <c r="P9" s="81" t="s">
        <v>242</v>
      </c>
      <c r="Q9" s="81" t="s">
        <v>243</v>
      </c>
      <c r="R9">
        <v>1</v>
      </c>
      <c r="S9" s="80" t="str">
        <f>REPLACE(INDEX(GroupVertices[Group],MATCH(Edges[[#This Row],[Vertex 1]],GroupVertices[Vertex],0)),1,1,"")</f>
        <v>1</v>
      </c>
      <c r="T9" s="80" t="str">
        <f>REPLACE(INDEX(GroupVertices[Group],MATCH(Edges[[#This Row],[Vertex 2]],GroupVertices[Vertex],0)),1,1,"")</f>
        <v>1</v>
      </c>
      <c r="U9" s="34"/>
      <c r="V9" s="34"/>
      <c r="W9" s="34"/>
      <c r="X9" s="34"/>
      <c r="Y9" s="34"/>
      <c r="Z9" s="34"/>
      <c r="AA9" s="34"/>
      <c r="AB9" s="34"/>
      <c r="AC9" s="34"/>
    </row>
    <row r="10" spans="1:29" ht="15">
      <c r="A10" s="66" t="s">
        <v>227</v>
      </c>
      <c r="B10" s="66" t="s">
        <v>235</v>
      </c>
      <c r="C10" s="67" t="s">
        <v>696</v>
      </c>
      <c r="D10" s="68">
        <v>3</v>
      </c>
      <c r="E10" s="69" t="s">
        <v>132</v>
      </c>
      <c r="F10" s="70">
        <v>50</v>
      </c>
      <c r="G10" s="67"/>
      <c r="H10" s="71"/>
      <c r="I10" s="72"/>
      <c r="J10" s="72"/>
      <c r="K10" s="34" t="s">
        <v>65</v>
      </c>
      <c r="L10" s="79">
        <v>10</v>
      </c>
      <c r="M10" s="79"/>
      <c r="N10" s="74"/>
      <c r="O10" s="81" t="s">
        <v>241</v>
      </c>
      <c r="P10" s="81" t="s">
        <v>242</v>
      </c>
      <c r="Q10" s="81" t="s">
        <v>243</v>
      </c>
      <c r="R10">
        <v>1</v>
      </c>
      <c r="S10" s="80" t="str">
        <f>REPLACE(INDEX(GroupVertices[Group],MATCH(Edges[[#This Row],[Vertex 1]],GroupVertices[Vertex],0)),1,1,"")</f>
        <v>1</v>
      </c>
      <c r="T10" s="80" t="str">
        <f>REPLACE(INDEX(GroupVertices[Group],MATCH(Edges[[#This Row],[Vertex 2]],GroupVertices[Vertex],0)),1,1,"")</f>
        <v>1</v>
      </c>
      <c r="U10" s="34"/>
      <c r="V10" s="34"/>
      <c r="W10" s="34"/>
      <c r="X10" s="34"/>
      <c r="Y10" s="34"/>
      <c r="Z10" s="34"/>
      <c r="AA10" s="34"/>
      <c r="AB10" s="34"/>
      <c r="AC10" s="34"/>
    </row>
    <row r="11" spans="1:29" ht="15">
      <c r="A11" s="66" t="s">
        <v>228</v>
      </c>
      <c r="B11" s="66" t="s">
        <v>235</v>
      </c>
      <c r="C11" s="67" t="s">
        <v>696</v>
      </c>
      <c r="D11" s="68">
        <v>3</v>
      </c>
      <c r="E11" s="69" t="s">
        <v>132</v>
      </c>
      <c r="F11" s="70">
        <v>50</v>
      </c>
      <c r="G11" s="67"/>
      <c r="H11" s="71"/>
      <c r="I11" s="72"/>
      <c r="J11" s="72"/>
      <c r="K11" s="34" t="s">
        <v>65</v>
      </c>
      <c r="L11" s="79">
        <v>11</v>
      </c>
      <c r="M11" s="79"/>
      <c r="N11" s="74"/>
      <c r="O11" s="81" t="s">
        <v>241</v>
      </c>
      <c r="P11" s="81" t="s">
        <v>242</v>
      </c>
      <c r="Q11" s="81" t="s">
        <v>243</v>
      </c>
      <c r="R11">
        <v>1</v>
      </c>
      <c r="S11" s="80" t="str">
        <f>REPLACE(INDEX(GroupVertices[Group],MATCH(Edges[[#This Row],[Vertex 1]],GroupVertices[Vertex],0)),1,1,"")</f>
        <v>1</v>
      </c>
      <c r="T11" s="80" t="str">
        <f>REPLACE(INDEX(GroupVertices[Group],MATCH(Edges[[#This Row],[Vertex 2]],GroupVertices[Vertex],0)),1,1,"")</f>
        <v>1</v>
      </c>
      <c r="U11" s="34"/>
      <c r="V11" s="34"/>
      <c r="W11" s="34"/>
      <c r="X11" s="34"/>
      <c r="Y11" s="34"/>
      <c r="Z11" s="34"/>
      <c r="AA11" s="34"/>
      <c r="AB11" s="34"/>
      <c r="AC11" s="34"/>
    </row>
    <row r="12" spans="1:29" ht="15">
      <c r="A12" s="66" t="s">
        <v>229</v>
      </c>
      <c r="B12" s="66" t="s">
        <v>235</v>
      </c>
      <c r="C12" s="67" t="s">
        <v>696</v>
      </c>
      <c r="D12" s="68">
        <v>3</v>
      </c>
      <c r="E12" s="69" t="s">
        <v>132</v>
      </c>
      <c r="F12" s="70">
        <v>50</v>
      </c>
      <c r="G12" s="67"/>
      <c r="H12" s="71"/>
      <c r="I12" s="72"/>
      <c r="J12" s="72"/>
      <c r="K12" s="34" t="s">
        <v>65</v>
      </c>
      <c r="L12" s="79">
        <v>12</v>
      </c>
      <c r="M12" s="79"/>
      <c r="N12" s="74"/>
      <c r="O12" s="81" t="s">
        <v>241</v>
      </c>
      <c r="P12" s="81" t="s">
        <v>242</v>
      </c>
      <c r="Q12" s="81" t="s">
        <v>243</v>
      </c>
      <c r="R12">
        <v>1</v>
      </c>
      <c r="S12" s="80" t="str">
        <f>REPLACE(INDEX(GroupVertices[Group],MATCH(Edges[[#This Row],[Vertex 1]],GroupVertices[Vertex],0)),1,1,"")</f>
        <v>1</v>
      </c>
      <c r="T12" s="80" t="str">
        <f>REPLACE(INDEX(GroupVertices[Group],MATCH(Edges[[#This Row],[Vertex 2]],GroupVertices[Vertex],0)),1,1,"")</f>
        <v>1</v>
      </c>
      <c r="U12" s="34"/>
      <c r="V12" s="34"/>
      <c r="W12" s="34"/>
      <c r="X12" s="34"/>
      <c r="Y12" s="34"/>
      <c r="Z12" s="34"/>
      <c r="AA12" s="34"/>
      <c r="AB12" s="34"/>
      <c r="AC12" s="34"/>
    </row>
    <row r="13" spans="1:29" ht="15">
      <c r="A13" s="66" t="s">
        <v>230</v>
      </c>
      <c r="B13" s="66" t="s">
        <v>235</v>
      </c>
      <c r="C13" s="67" t="s">
        <v>696</v>
      </c>
      <c r="D13" s="68">
        <v>3</v>
      </c>
      <c r="E13" s="69" t="s">
        <v>132</v>
      </c>
      <c r="F13" s="70">
        <v>50</v>
      </c>
      <c r="G13" s="67"/>
      <c r="H13" s="71"/>
      <c r="I13" s="72"/>
      <c r="J13" s="72"/>
      <c r="K13" s="34" t="s">
        <v>65</v>
      </c>
      <c r="L13" s="79">
        <v>13</v>
      </c>
      <c r="M13" s="79"/>
      <c r="N13" s="74"/>
      <c r="O13" s="81" t="s">
        <v>241</v>
      </c>
      <c r="P13" s="81" t="s">
        <v>242</v>
      </c>
      <c r="Q13" s="81" t="s">
        <v>243</v>
      </c>
      <c r="R13">
        <v>1</v>
      </c>
      <c r="S13" s="80" t="str">
        <f>REPLACE(INDEX(GroupVertices[Group],MATCH(Edges[[#This Row],[Vertex 1]],GroupVertices[Vertex],0)),1,1,"")</f>
        <v>1</v>
      </c>
      <c r="T13" s="80" t="str">
        <f>REPLACE(INDEX(GroupVertices[Group],MATCH(Edges[[#This Row],[Vertex 2]],GroupVertices[Vertex],0)),1,1,"")</f>
        <v>1</v>
      </c>
      <c r="U13" s="34"/>
      <c r="V13" s="34"/>
      <c r="W13" s="34"/>
      <c r="X13" s="34"/>
      <c r="Y13" s="34"/>
      <c r="Z13" s="34"/>
      <c r="AA13" s="34"/>
      <c r="AB13" s="34"/>
      <c r="AC13" s="34"/>
    </row>
    <row r="14" spans="1:29" ht="15">
      <c r="A14" s="66" t="s">
        <v>231</v>
      </c>
      <c r="B14" s="66" t="s">
        <v>235</v>
      </c>
      <c r="C14" s="67" t="s">
        <v>696</v>
      </c>
      <c r="D14" s="68">
        <v>3</v>
      </c>
      <c r="E14" s="69" t="s">
        <v>132</v>
      </c>
      <c r="F14" s="70">
        <v>50</v>
      </c>
      <c r="G14" s="67"/>
      <c r="H14" s="71"/>
      <c r="I14" s="72"/>
      <c r="J14" s="72"/>
      <c r="K14" s="34" t="s">
        <v>65</v>
      </c>
      <c r="L14" s="79">
        <v>14</v>
      </c>
      <c r="M14" s="79"/>
      <c r="N14" s="74"/>
      <c r="O14" s="81" t="s">
        <v>241</v>
      </c>
      <c r="P14" s="81" t="s">
        <v>242</v>
      </c>
      <c r="Q14" s="81" t="s">
        <v>243</v>
      </c>
      <c r="R14">
        <v>1</v>
      </c>
      <c r="S14" s="80" t="str">
        <f>REPLACE(INDEX(GroupVertices[Group],MATCH(Edges[[#This Row],[Vertex 1]],GroupVertices[Vertex],0)),1,1,"")</f>
        <v>1</v>
      </c>
      <c r="T14" s="80" t="str">
        <f>REPLACE(INDEX(GroupVertices[Group],MATCH(Edges[[#This Row],[Vertex 2]],GroupVertices[Vertex],0)),1,1,"")</f>
        <v>1</v>
      </c>
      <c r="U14" s="34"/>
      <c r="V14" s="34"/>
      <c r="W14" s="34"/>
      <c r="X14" s="34"/>
      <c r="Y14" s="34"/>
      <c r="Z14" s="34"/>
      <c r="AA14" s="34"/>
      <c r="AB14" s="34"/>
      <c r="AC14" s="34"/>
    </row>
    <row r="15" spans="1:29" ht="15">
      <c r="A15" s="66" t="s">
        <v>232</v>
      </c>
      <c r="B15" s="66" t="s">
        <v>235</v>
      </c>
      <c r="C15" s="67" t="s">
        <v>696</v>
      </c>
      <c r="D15" s="68">
        <v>3</v>
      </c>
      <c r="E15" s="69" t="s">
        <v>132</v>
      </c>
      <c r="F15" s="70">
        <v>50</v>
      </c>
      <c r="G15" s="67"/>
      <c r="H15" s="71"/>
      <c r="I15" s="72"/>
      <c r="J15" s="72"/>
      <c r="K15" s="34" t="s">
        <v>65</v>
      </c>
      <c r="L15" s="79">
        <v>15</v>
      </c>
      <c r="M15" s="79"/>
      <c r="N15" s="74"/>
      <c r="O15" s="81" t="s">
        <v>241</v>
      </c>
      <c r="P15" s="81" t="s">
        <v>242</v>
      </c>
      <c r="Q15" s="81" t="s">
        <v>243</v>
      </c>
      <c r="R15">
        <v>1</v>
      </c>
      <c r="S15" s="80" t="str">
        <f>REPLACE(INDEX(GroupVertices[Group],MATCH(Edges[[#This Row],[Vertex 1]],GroupVertices[Vertex],0)),1,1,"")</f>
        <v>1</v>
      </c>
      <c r="T15" s="80" t="str">
        <f>REPLACE(INDEX(GroupVertices[Group],MATCH(Edges[[#This Row],[Vertex 2]],GroupVertices[Vertex],0)),1,1,"")</f>
        <v>1</v>
      </c>
      <c r="U15" s="34"/>
      <c r="V15" s="34"/>
      <c r="W15" s="34"/>
      <c r="X15" s="34"/>
      <c r="Y15" s="34"/>
      <c r="Z15" s="34"/>
      <c r="AA15" s="34"/>
      <c r="AB15" s="34"/>
      <c r="AC15" s="34"/>
    </row>
    <row r="16" spans="1:29" ht="15">
      <c r="A16" s="66" t="s">
        <v>233</v>
      </c>
      <c r="B16" s="66" t="s">
        <v>235</v>
      </c>
      <c r="C16" s="67" t="s">
        <v>696</v>
      </c>
      <c r="D16" s="68">
        <v>3</v>
      </c>
      <c r="E16" s="69" t="s">
        <v>132</v>
      </c>
      <c r="F16" s="70">
        <v>50</v>
      </c>
      <c r="G16" s="67"/>
      <c r="H16" s="71"/>
      <c r="I16" s="72"/>
      <c r="J16" s="72"/>
      <c r="K16" s="34" t="s">
        <v>65</v>
      </c>
      <c r="L16" s="79">
        <v>16</v>
      </c>
      <c r="M16" s="79"/>
      <c r="N16" s="74"/>
      <c r="O16" s="81" t="s">
        <v>241</v>
      </c>
      <c r="P16" s="81" t="s">
        <v>242</v>
      </c>
      <c r="Q16" s="81" t="s">
        <v>244</v>
      </c>
      <c r="R16">
        <v>1</v>
      </c>
      <c r="S16" s="80" t="str">
        <f>REPLACE(INDEX(GroupVertices[Group],MATCH(Edges[[#This Row],[Vertex 1]],GroupVertices[Vertex],0)),1,1,"")</f>
        <v>2</v>
      </c>
      <c r="T16" s="80" t="str">
        <f>REPLACE(INDEX(GroupVertices[Group],MATCH(Edges[[#This Row],[Vertex 2]],GroupVertices[Vertex],0)),1,1,"")</f>
        <v>1</v>
      </c>
      <c r="U16" s="34"/>
      <c r="V16" s="34"/>
      <c r="W16" s="34"/>
      <c r="X16" s="34"/>
      <c r="Y16" s="34"/>
      <c r="Z16" s="34"/>
      <c r="AA16" s="34"/>
      <c r="AB16" s="34"/>
      <c r="AC16" s="34"/>
    </row>
    <row r="17" spans="1:29" ht="15">
      <c r="A17" s="66" t="s">
        <v>221</v>
      </c>
      <c r="B17" s="66" t="s">
        <v>220</v>
      </c>
      <c r="C17" s="67" t="s">
        <v>696</v>
      </c>
      <c r="D17" s="68">
        <v>3</v>
      </c>
      <c r="E17" s="69" t="s">
        <v>132</v>
      </c>
      <c r="F17" s="70">
        <v>50</v>
      </c>
      <c r="G17" s="67"/>
      <c r="H17" s="71"/>
      <c r="I17" s="72"/>
      <c r="J17" s="72"/>
      <c r="K17" s="34" t="s">
        <v>65</v>
      </c>
      <c r="L17" s="79">
        <v>17</v>
      </c>
      <c r="M17" s="79"/>
      <c r="N17" s="74"/>
      <c r="O17" s="81" t="s">
        <v>241</v>
      </c>
      <c r="P17" s="81" t="s">
        <v>242</v>
      </c>
      <c r="Q17" s="81" t="s">
        <v>243</v>
      </c>
      <c r="R17">
        <v>1</v>
      </c>
      <c r="S17" s="80" t="str">
        <f>REPLACE(INDEX(GroupVertices[Group],MATCH(Edges[[#This Row],[Vertex 1]],GroupVertices[Vertex],0)),1,1,"")</f>
        <v>1</v>
      </c>
      <c r="T17" s="80" t="str">
        <f>REPLACE(INDEX(GroupVertices[Group],MATCH(Edges[[#This Row],[Vertex 2]],GroupVertices[Vertex],0)),1,1,"")</f>
        <v>1</v>
      </c>
      <c r="U17" s="34"/>
      <c r="V17" s="34"/>
      <c r="W17" s="34"/>
      <c r="X17" s="34"/>
      <c r="Y17" s="34"/>
      <c r="Z17" s="34"/>
      <c r="AA17" s="34"/>
      <c r="AB17" s="34"/>
      <c r="AC17" s="34"/>
    </row>
    <row r="18" spans="1:29" ht="15">
      <c r="A18" s="66" t="s">
        <v>222</v>
      </c>
      <c r="B18" s="66" t="s">
        <v>220</v>
      </c>
      <c r="C18" s="67" t="s">
        <v>696</v>
      </c>
      <c r="D18" s="68">
        <v>3</v>
      </c>
      <c r="E18" s="69" t="s">
        <v>132</v>
      </c>
      <c r="F18" s="70">
        <v>50</v>
      </c>
      <c r="G18" s="67"/>
      <c r="H18" s="71"/>
      <c r="I18" s="72"/>
      <c r="J18" s="72"/>
      <c r="K18" s="34" t="s">
        <v>65</v>
      </c>
      <c r="L18" s="79">
        <v>18</v>
      </c>
      <c r="M18" s="79"/>
      <c r="N18" s="74"/>
      <c r="O18" s="81" t="s">
        <v>241</v>
      </c>
      <c r="P18" s="81" t="s">
        <v>242</v>
      </c>
      <c r="Q18" s="81" t="s">
        <v>243</v>
      </c>
      <c r="R18">
        <v>1</v>
      </c>
      <c r="S18" s="80" t="str">
        <f>REPLACE(INDEX(GroupVertices[Group],MATCH(Edges[[#This Row],[Vertex 1]],GroupVertices[Vertex],0)),1,1,"")</f>
        <v>1</v>
      </c>
      <c r="T18" s="80" t="str">
        <f>REPLACE(INDEX(GroupVertices[Group],MATCH(Edges[[#This Row],[Vertex 2]],GroupVertices[Vertex],0)),1,1,"")</f>
        <v>1</v>
      </c>
      <c r="U18" s="34"/>
      <c r="V18" s="34"/>
      <c r="W18" s="34"/>
      <c r="X18" s="34"/>
      <c r="Y18" s="34"/>
      <c r="Z18" s="34"/>
      <c r="AA18" s="34"/>
      <c r="AB18" s="34"/>
      <c r="AC18" s="34"/>
    </row>
    <row r="19" spans="1:29" ht="15">
      <c r="A19" s="66" t="s">
        <v>223</v>
      </c>
      <c r="B19" s="66" t="s">
        <v>220</v>
      </c>
      <c r="C19" s="67" t="s">
        <v>696</v>
      </c>
      <c r="D19" s="68">
        <v>3</v>
      </c>
      <c r="E19" s="69" t="s">
        <v>132</v>
      </c>
      <c r="F19" s="70">
        <v>50</v>
      </c>
      <c r="G19" s="67"/>
      <c r="H19" s="71"/>
      <c r="I19" s="72"/>
      <c r="J19" s="72"/>
      <c r="K19" s="34" t="s">
        <v>65</v>
      </c>
      <c r="L19" s="79">
        <v>19</v>
      </c>
      <c r="M19" s="79"/>
      <c r="N19" s="74"/>
      <c r="O19" s="81" t="s">
        <v>241</v>
      </c>
      <c r="P19" s="81" t="s">
        <v>242</v>
      </c>
      <c r="Q19" s="81" t="s">
        <v>243</v>
      </c>
      <c r="R19">
        <v>1</v>
      </c>
      <c r="S19" s="80" t="str">
        <f>REPLACE(INDEX(GroupVertices[Group],MATCH(Edges[[#This Row],[Vertex 1]],GroupVertices[Vertex],0)),1,1,"")</f>
        <v>1</v>
      </c>
      <c r="T19" s="80" t="str">
        <f>REPLACE(INDEX(GroupVertices[Group],MATCH(Edges[[#This Row],[Vertex 2]],GroupVertices[Vertex],0)),1,1,"")</f>
        <v>1</v>
      </c>
      <c r="U19" s="34"/>
      <c r="V19" s="34"/>
      <c r="W19" s="34"/>
      <c r="X19" s="34"/>
      <c r="Y19" s="34"/>
      <c r="Z19" s="34"/>
      <c r="AA19" s="34"/>
      <c r="AB19" s="34"/>
      <c r="AC19" s="34"/>
    </row>
    <row r="20" spans="1:29" ht="15">
      <c r="A20" s="66" t="s">
        <v>224</v>
      </c>
      <c r="B20" s="66" t="s">
        <v>220</v>
      </c>
      <c r="C20" s="67" t="s">
        <v>696</v>
      </c>
      <c r="D20" s="68">
        <v>3</v>
      </c>
      <c r="E20" s="69" t="s">
        <v>132</v>
      </c>
      <c r="F20" s="70">
        <v>50</v>
      </c>
      <c r="G20" s="67"/>
      <c r="H20" s="71"/>
      <c r="I20" s="72"/>
      <c r="J20" s="72"/>
      <c r="K20" s="34" t="s">
        <v>65</v>
      </c>
      <c r="L20" s="79">
        <v>20</v>
      </c>
      <c r="M20" s="79"/>
      <c r="N20" s="74"/>
      <c r="O20" s="81" t="s">
        <v>241</v>
      </c>
      <c r="P20" s="81" t="s">
        <v>242</v>
      </c>
      <c r="Q20" s="81" t="s">
        <v>243</v>
      </c>
      <c r="R20">
        <v>1</v>
      </c>
      <c r="S20" s="80" t="str">
        <f>REPLACE(INDEX(GroupVertices[Group],MATCH(Edges[[#This Row],[Vertex 1]],GroupVertices[Vertex],0)),1,1,"")</f>
        <v>1</v>
      </c>
      <c r="T20" s="80" t="str">
        <f>REPLACE(INDEX(GroupVertices[Group],MATCH(Edges[[#This Row],[Vertex 2]],GroupVertices[Vertex],0)),1,1,"")</f>
        <v>1</v>
      </c>
      <c r="U20" s="34"/>
      <c r="V20" s="34"/>
      <c r="W20" s="34"/>
      <c r="X20" s="34"/>
      <c r="Y20" s="34"/>
      <c r="Z20" s="34"/>
      <c r="AA20" s="34"/>
      <c r="AB20" s="34"/>
      <c r="AC20" s="34"/>
    </row>
    <row r="21" spans="1:29" ht="15">
      <c r="A21" s="66" t="s">
        <v>234</v>
      </c>
      <c r="B21" s="66" t="s">
        <v>220</v>
      </c>
      <c r="C21" s="67" t="s">
        <v>696</v>
      </c>
      <c r="D21" s="68">
        <v>3</v>
      </c>
      <c r="E21" s="69" t="s">
        <v>132</v>
      </c>
      <c r="F21" s="70">
        <v>50</v>
      </c>
      <c r="G21" s="67"/>
      <c r="H21" s="71"/>
      <c r="I21" s="72"/>
      <c r="J21" s="72"/>
      <c r="K21" s="34" t="s">
        <v>65</v>
      </c>
      <c r="L21" s="79">
        <v>21</v>
      </c>
      <c r="M21" s="79"/>
      <c r="N21" s="74"/>
      <c r="O21" s="81" t="s">
        <v>241</v>
      </c>
      <c r="P21" s="81" t="s">
        <v>242</v>
      </c>
      <c r="Q21" s="81" t="s">
        <v>243</v>
      </c>
      <c r="R21">
        <v>1</v>
      </c>
      <c r="S21" s="80" t="str">
        <f>REPLACE(INDEX(GroupVertices[Group],MATCH(Edges[[#This Row],[Vertex 1]],GroupVertices[Vertex],0)),1,1,"")</f>
        <v>1</v>
      </c>
      <c r="T21" s="80" t="str">
        <f>REPLACE(INDEX(GroupVertices[Group],MATCH(Edges[[#This Row],[Vertex 2]],GroupVertices[Vertex],0)),1,1,"")</f>
        <v>1</v>
      </c>
      <c r="U21" s="34"/>
      <c r="V21" s="34"/>
      <c r="W21" s="34"/>
      <c r="X21" s="34"/>
      <c r="Y21" s="34"/>
      <c r="Z21" s="34"/>
      <c r="AA21" s="34"/>
      <c r="AB21" s="34"/>
      <c r="AC21" s="34"/>
    </row>
    <row r="22" spans="1:29" ht="15">
      <c r="A22" s="66" t="s">
        <v>225</v>
      </c>
      <c r="B22" s="66" t="s">
        <v>220</v>
      </c>
      <c r="C22" s="67" t="s">
        <v>696</v>
      </c>
      <c r="D22" s="68">
        <v>3</v>
      </c>
      <c r="E22" s="69" t="s">
        <v>132</v>
      </c>
      <c r="F22" s="70">
        <v>50</v>
      </c>
      <c r="G22" s="67"/>
      <c r="H22" s="71"/>
      <c r="I22" s="72"/>
      <c r="J22" s="72"/>
      <c r="K22" s="34" t="s">
        <v>65</v>
      </c>
      <c r="L22" s="79">
        <v>22</v>
      </c>
      <c r="M22" s="79"/>
      <c r="N22" s="74"/>
      <c r="O22" s="81" t="s">
        <v>241</v>
      </c>
      <c r="P22" s="81" t="s">
        <v>242</v>
      </c>
      <c r="Q22" s="81" t="s">
        <v>243</v>
      </c>
      <c r="R22">
        <v>1</v>
      </c>
      <c r="S22" s="80" t="str">
        <f>REPLACE(INDEX(GroupVertices[Group],MATCH(Edges[[#This Row],[Vertex 1]],GroupVertices[Vertex],0)),1,1,"")</f>
        <v>1</v>
      </c>
      <c r="T22" s="80" t="str">
        <f>REPLACE(INDEX(GroupVertices[Group],MATCH(Edges[[#This Row],[Vertex 2]],GroupVertices[Vertex],0)),1,1,"")</f>
        <v>1</v>
      </c>
      <c r="U22" s="34"/>
      <c r="V22" s="34"/>
      <c r="W22" s="34"/>
      <c r="X22" s="34"/>
      <c r="Y22" s="34"/>
      <c r="Z22" s="34"/>
      <c r="AA22" s="34"/>
      <c r="AB22" s="34"/>
      <c r="AC22" s="34"/>
    </row>
    <row r="23" spans="1:29" ht="15">
      <c r="A23" s="66" t="s">
        <v>226</v>
      </c>
      <c r="B23" s="66" t="s">
        <v>220</v>
      </c>
      <c r="C23" s="67" t="s">
        <v>696</v>
      </c>
      <c r="D23" s="68">
        <v>3</v>
      </c>
      <c r="E23" s="69" t="s">
        <v>132</v>
      </c>
      <c r="F23" s="70">
        <v>50</v>
      </c>
      <c r="G23" s="67"/>
      <c r="H23" s="71"/>
      <c r="I23" s="72"/>
      <c r="J23" s="72"/>
      <c r="K23" s="34" t="s">
        <v>65</v>
      </c>
      <c r="L23" s="79">
        <v>23</v>
      </c>
      <c r="M23" s="79"/>
      <c r="N23" s="74"/>
      <c r="O23" s="81" t="s">
        <v>241</v>
      </c>
      <c r="P23" s="81" t="s">
        <v>242</v>
      </c>
      <c r="Q23" s="81" t="s">
        <v>243</v>
      </c>
      <c r="R23">
        <v>1</v>
      </c>
      <c r="S23" s="80" t="str">
        <f>REPLACE(INDEX(GroupVertices[Group],MATCH(Edges[[#This Row],[Vertex 1]],GroupVertices[Vertex],0)),1,1,"")</f>
        <v>1</v>
      </c>
      <c r="T23" s="80" t="str">
        <f>REPLACE(INDEX(GroupVertices[Group],MATCH(Edges[[#This Row],[Vertex 2]],GroupVertices[Vertex],0)),1,1,"")</f>
        <v>1</v>
      </c>
      <c r="U23" s="34"/>
      <c r="V23" s="34"/>
      <c r="W23" s="34"/>
      <c r="X23" s="34"/>
      <c r="Y23" s="34"/>
      <c r="Z23" s="34"/>
      <c r="AA23" s="34"/>
      <c r="AB23" s="34"/>
      <c r="AC23" s="34"/>
    </row>
    <row r="24" spans="1:29" ht="15">
      <c r="A24" s="66" t="s">
        <v>227</v>
      </c>
      <c r="B24" s="66" t="s">
        <v>220</v>
      </c>
      <c r="C24" s="67" t="s">
        <v>696</v>
      </c>
      <c r="D24" s="68">
        <v>3</v>
      </c>
      <c r="E24" s="69" t="s">
        <v>132</v>
      </c>
      <c r="F24" s="70">
        <v>50</v>
      </c>
      <c r="G24" s="67"/>
      <c r="H24" s="71"/>
      <c r="I24" s="72"/>
      <c r="J24" s="72"/>
      <c r="K24" s="34" t="s">
        <v>65</v>
      </c>
      <c r="L24" s="79">
        <v>24</v>
      </c>
      <c r="M24" s="79"/>
      <c r="N24" s="74"/>
      <c r="O24" s="81" t="s">
        <v>241</v>
      </c>
      <c r="P24" s="81" t="s">
        <v>242</v>
      </c>
      <c r="Q24" s="81" t="s">
        <v>243</v>
      </c>
      <c r="R24">
        <v>1</v>
      </c>
      <c r="S24" s="80" t="str">
        <f>REPLACE(INDEX(GroupVertices[Group],MATCH(Edges[[#This Row],[Vertex 1]],GroupVertices[Vertex],0)),1,1,"")</f>
        <v>1</v>
      </c>
      <c r="T24" s="80" t="str">
        <f>REPLACE(INDEX(GroupVertices[Group],MATCH(Edges[[#This Row],[Vertex 2]],GroupVertices[Vertex],0)),1,1,"")</f>
        <v>1</v>
      </c>
      <c r="U24" s="34"/>
      <c r="V24" s="34"/>
      <c r="W24" s="34"/>
      <c r="X24" s="34"/>
      <c r="Y24" s="34"/>
      <c r="Z24" s="34"/>
      <c r="AA24" s="34"/>
      <c r="AB24" s="34"/>
      <c r="AC24" s="34"/>
    </row>
    <row r="25" spans="1:29" ht="15">
      <c r="A25" s="66" t="s">
        <v>228</v>
      </c>
      <c r="B25" s="66" t="s">
        <v>220</v>
      </c>
      <c r="C25" s="67" t="s">
        <v>696</v>
      </c>
      <c r="D25" s="68">
        <v>3</v>
      </c>
      <c r="E25" s="69" t="s">
        <v>132</v>
      </c>
      <c r="F25" s="70">
        <v>50</v>
      </c>
      <c r="G25" s="67"/>
      <c r="H25" s="71"/>
      <c r="I25" s="72"/>
      <c r="J25" s="72"/>
      <c r="K25" s="34" t="s">
        <v>65</v>
      </c>
      <c r="L25" s="79">
        <v>25</v>
      </c>
      <c r="M25" s="79"/>
      <c r="N25" s="74"/>
      <c r="O25" s="81" t="s">
        <v>241</v>
      </c>
      <c r="P25" s="81" t="s">
        <v>242</v>
      </c>
      <c r="Q25" s="81" t="s">
        <v>243</v>
      </c>
      <c r="R25">
        <v>1</v>
      </c>
      <c r="S25" s="80" t="str">
        <f>REPLACE(INDEX(GroupVertices[Group],MATCH(Edges[[#This Row],[Vertex 1]],GroupVertices[Vertex],0)),1,1,"")</f>
        <v>1</v>
      </c>
      <c r="T25" s="80" t="str">
        <f>REPLACE(INDEX(GroupVertices[Group],MATCH(Edges[[#This Row],[Vertex 2]],GroupVertices[Vertex],0)),1,1,"")</f>
        <v>1</v>
      </c>
      <c r="U25" s="34"/>
      <c r="V25" s="34"/>
      <c r="W25" s="34"/>
      <c r="X25" s="34"/>
      <c r="Y25" s="34"/>
      <c r="Z25" s="34"/>
      <c r="AA25" s="34"/>
      <c r="AB25" s="34"/>
      <c r="AC25" s="34"/>
    </row>
    <row r="26" spans="1:29" ht="15">
      <c r="A26" s="66" t="s">
        <v>229</v>
      </c>
      <c r="B26" s="66" t="s">
        <v>220</v>
      </c>
      <c r="C26" s="67" t="s">
        <v>696</v>
      </c>
      <c r="D26" s="68">
        <v>3</v>
      </c>
      <c r="E26" s="69" t="s">
        <v>132</v>
      </c>
      <c r="F26" s="70">
        <v>50</v>
      </c>
      <c r="G26" s="67"/>
      <c r="H26" s="71"/>
      <c r="I26" s="72"/>
      <c r="J26" s="72"/>
      <c r="K26" s="34" t="s">
        <v>65</v>
      </c>
      <c r="L26" s="79">
        <v>26</v>
      </c>
      <c r="M26" s="79"/>
      <c r="N26" s="74"/>
      <c r="O26" s="81" t="s">
        <v>241</v>
      </c>
      <c r="P26" s="81" t="s">
        <v>242</v>
      </c>
      <c r="Q26" s="81" t="s">
        <v>243</v>
      </c>
      <c r="R26">
        <v>1</v>
      </c>
      <c r="S26" s="80" t="str">
        <f>REPLACE(INDEX(GroupVertices[Group],MATCH(Edges[[#This Row],[Vertex 1]],GroupVertices[Vertex],0)),1,1,"")</f>
        <v>1</v>
      </c>
      <c r="T26" s="80" t="str">
        <f>REPLACE(INDEX(GroupVertices[Group],MATCH(Edges[[#This Row],[Vertex 2]],GroupVertices[Vertex],0)),1,1,"")</f>
        <v>1</v>
      </c>
      <c r="U26" s="34"/>
      <c r="V26" s="34"/>
      <c r="W26" s="34"/>
      <c r="X26" s="34"/>
      <c r="Y26" s="34"/>
      <c r="Z26" s="34"/>
      <c r="AA26" s="34"/>
      <c r="AB26" s="34"/>
      <c r="AC26" s="34"/>
    </row>
    <row r="27" spans="1:29" ht="15">
      <c r="A27" s="66" t="s">
        <v>230</v>
      </c>
      <c r="B27" s="66" t="s">
        <v>220</v>
      </c>
      <c r="C27" s="67" t="s">
        <v>696</v>
      </c>
      <c r="D27" s="68">
        <v>3</v>
      </c>
      <c r="E27" s="69" t="s">
        <v>132</v>
      </c>
      <c r="F27" s="70">
        <v>50</v>
      </c>
      <c r="G27" s="67"/>
      <c r="H27" s="71"/>
      <c r="I27" s="72"/>
      <c r="J27" s="72"/>
      <c r="K27" s="34" t="s">
        <v>65</v>
      </c>
      <c r="L27" s="79">
        <v>27</v>
      </c>
      <c r="M27" s="79"/>
      <c r="N27" s="74"/>
      <c r="O27" s="81" t="s">
        <v>241</v>
      </c>
      <c r="P27" s="81" t="s">
        <v>242</v>
      </c>
      <c r="Q27" s="81" t="s">
        <v>243</v>
      </c>
      <c r="R27">
        <v>1</v>
      </c>
      <c r="S27" s="80" t="str">
        <f>REPLACE(INDEX(GroupVertices[Group],MATCH(Edges[[#This Row],[Vertex 1]],GroupVertices[Vertex],0)),1,1,"")</f>
        <v>1</v>
      </c>
      <c r="T27" s="80" t="str">
        <f>REPLACE(INDEX(GroupVertices[Group],MATCH(Edges[[#This Row],[Vertex 2]],GroupVertices[Vertex],0)),1,1,"")</f>
        <v>1</v>
      </c>
      <c r="U27" s="34"/>
      <c r="V27" s="34"/>
      <c r="W27" s="34"/>
      <c r="X27" s="34"/>
      <c r="Y27" s="34"/>
      <c r="Z27" s="34"/>
      <c r="AA27" s="34"/>
      <c r="AB27" s="34"/>
      <c r="AC27" s="34"/>
    </row>
    <row r="28" spans="1:29" ht="15">
      <c r="A28" s="66" t="s">
        <v>231</v>
      </c>
      <c r="B28" s="66" t="s">
        <v>220</v>
      </c>
      <c r="C28" s="67" t="s">
        <v>696</v>
      </c>
      <c r="D28" s="68">
        <v>3</v>
      </c>
      <c r="E28" s="69" t="s">
        <v>132</v>
      </c>
      <c r="F28" s="70">
        <v>50</v>
      </c>
      <c r="G28" s="67"/>
      <c r="H28" s="71"/>
      <c r="I28" s="72"/>
      <c r="J28" s="72"/>
      <c r="K28" s="34" t="s">
        <v>65</v>
      </c>
      <c r="L28" s="79">
        <v>28</v>
      </c>
      <c r="M28" s="79"/>
      <c r="N28" s="74"/>
      <c r="O28" s="81" t="s">
        <v>241</v>
      </c>
      <c r="P28" s="81" t="s">
        <v>242</v>
      </c>
      <c r="Q28" s="81" t="s">
        <v>243</v>
      </c>
      <c r="R28">
        <v>1</v>
      </c>
      <c r="S28" s="80" t="str">
        <f>REPLACE(INDEX(GroupVertices[Group],MATCH(Edges[[#This Row],[Vertex 1]],GroupVertices[Vertex],0)),1,1,"")</f>
        <v>1</v>
      </c>
      <c r="T28" s="80" t="str">
        <f>REPLACE(INDEX(GroupVertices[Group],MATCH(Edges[[#This Row],[Vertex 2]],GroupVertices[Vertex],0)),1,1,"")</f>
        <v>1</v>
      </c>
      <c r="U28" s="34"/>
      <c r="V28" s="34"/>
      <c r="W28" s="34"/>
      <c r="X28" s="34"/>
      <c r="Y28" s="34"/>
      <c r="Z28" s="34"/>
      <c r="AA28" s="34"/>
      <c r="AB28" s="34"/>
      <c r="AC28" s="34"/>
    </row>
    <row r="29" spans="1:29" ht="15">
      <c r="A29" s="66" t="s">
        <v>232</v>
      </c>
      <c r="B29" s="66" t="s">
        <v>220</v>
      </c>
      <c r="C29" s="67" t="s">
        <v>696</v>
      </c>
      <c r="D29" s="68">
        <v>3</v>
      </c>
      <c r="E29" s="69" t="s">
        <v>132</v>
      </c>
      <c r="F29" s="70">
        <v>50</v>
      </c>
      <c r="G29" s="67"/>
      <c r="H29" s="71"/>
      <c r="I29" s="72"/>
      <c r="J29" s="72"/>
      <c r="K29" s="34" t="s">
        <v>65</v>
      </c>
      <c r="L29" s="79">
        <v>29</v>
      </c>
      <c r="M29" s="79"/>
      <c r="N29" s="74"/>
      <c r="O29" s="81" t="s">
        <v>241</v>
      </c>
      <c r="P29" s="81" t="s">
        <v>242</v>
      </c>
      <c r="Q29" s="81" t="s">
        <v>243</v>
      </c>
      <c r="R29">
        <v>1</v>
      </c>
      <c r="S29" s="80" t="str">
        <f>REPLACE(INDEX(GroupVertices[Group],MATCH(Edges[[#This Row],[Vertex 1]],GroupVertices[Vertex],0)),1,1,"")</f>
        <v>1</v>
      </c>
      <c r="T29" s="80" t="str">
        <f>REPLACE(INDEX(GroupVertices[Group],MATCH(Edges[[#This Row],[Vertex 2]],GroupVertices[Vertex],0)),1,1,"")</f>
        <v>1</v>
      </c>
      <c r="U29" s="34"/>
      <c r="V29" s="34"/>
      <c r="W29" s="34"/>
      <c r="X29" s="34"/>
      <c r="Y29" s="34"/>
      <c r="Z29" s="34"/>
      <c r="AA29" s="34"/>
      <c r="AB29" s="34"/>
      <c r="AC29" s="34"/>
    </row>
    <row r="30" spans="1:29" ht="15">
      <c r="A30" s="66" t="s">
        <v>233</v>
      </c>
      <c r="B30" s="66" t="s">
        <v>220</v>
      </c>
      <c r="C30" s="67" t="s">
        <v>696</v>
      </c>
      <c r="D30" s="68">
        <v>3</v>
      </c>
      <c r="E30" s="69" t="s">
        <v>132</v>
      </c>
      <c r="F30" s="70">
        <v>50</v>
      </c>
      <c r="G30" s="67"/>
      <c r="H30" s="71"/>
      <c r="I30" s="72"/>
      <c r="J30" s="72"/>
      <c r="K30" s="34" t="s">
        <v>65</v>
      </c>
      <c r="L30" s="79">
        <v>30</v>
      </c>
      <c r="M30" s="79"/>
      <c r="N30" s="74"/>
      <c r="O30" s="81" t="s">
        <v>241</v>
      </c>
      <c r="P30" s="81" t="s">
        <v>242</v>
      </c>
      <c r="Q30" s="81" t="s">
        <v>244</v>
      </c>
      <c r="R30">
        <v>1</v>
      </c>
      <c r="S30" s="80" t="str">
        <f>REPLACE(INDEX(GroupVertices[Group],MATCH(Edges[[#This Row],[Vertex 1]],GroupVertices[Vertex],0)),1,1,"")</f>
        <v>2</v>
      </c>
      <c r="T30" s="80" t="str">
        <f>REPLACE(INDEX(GroupVertices[Group],MATCH(Edges[[#This Row],[Vertex 2]],GroupVertices[Vertex],0)),1,1,"")</f>
        <v>1</v>
      </c>
      <c r="U30" s="34"/>
      <c r="V30" s="34"/>
      <c r="W30" s="34"/>
      <c r="X30" s="34"/>
      <c r="Y30" s="34"/>
      <c r="Z30" s="34"/>
      <c r="AA30" s="34"/>
      <c r="AB30" s="34"/>
      <c r="AC30" s="34"/>
    </row>
    <row r="31" spans="1:29" ht="15">
      <c r="A31" s="66" t="s">
        <v>222</v>
      </c>
      <c r="B31" s="66" t="s">
        <v>221</v>
      </c>
      <c r="C31" s="67" t="s">
        <v>696</v>
      </c>
      <c r="D31" s="68">
        <v>3</v>
      </c>
      <c r="E31" s="69" t="s">
        <v>132</v>
      </c>
      <c r="F31" s="70">
        <v>50</v>
      </c>
      <c r="G31" s="67"/>
      <c r="H31" s="71"/>
      <c r="I31" s="72"/>
      <c r="J31" s="72"/>
      <c r="K31" s="34" t="s">
        <v>65</v>
      </c>
      <c r="L31" s="79">
        <v>31</v>
      </c>
      <c r="M31" s="79"/>
      <c r="N31" s="74"/>
      <c r="O31" s="81" t="s">
        <v>241</v>
      </c>
      <c r="P31" s="81" t="s">
        <v>242</v>
      </c>
      <c r="Q31" s="81" t="s">
        <v>243</v>
      </c>
      <c r="R31">
        <v>1</v>
      </c>
      <c r="S31" s="80" t="str">
        <f>REPLACE(INDEX(GroupVertices[Group],MATCH(Edges[[#This Row],[Vertex 1]],GroupVertices[Vertex],0)),1,1,"")</f>
        <v>1</v>
      </c>
      <c r="T31" s="80" t="str">
        <f>REPLACE(INDEX(GroupVertices[Group],MATCH(Edges[[#This Row],[Vertex 2]],GroupVertices[Vertex],0)),1,1,"")</f>
        <v>1</v>
      </c>
      <c r="U31" s="34"/>
      <c r="V31" s="34"/>
      <c r="W31" s="34"/>
      <c r="X31" s="34"/>
      <c r="Y31" s="34"/>
      <c r="Z31" s="34"/>
      <c r="AA31" s="34"/>
      <c r="AB31" s="34"/>
      <c r="AC31" s="34"/>
    </row>
    <row r="32" spans="1:29" ht="15">
      <c r="A32" s="66" t="s">
        <v>223</v>
      </c>
      <c r="B32" s="66" t="s">
        <v>221</v>
      </c>
      <c r="C32" s="67" t="s">
        <v>696</v>
      </c>
      <c r="D32" s="68">
        <v>3</v>
      </c>
      <c r="E32" s="69" t="s">
        <v>132</v>
      </c>
      <c r="F32" s="70">
        <v>50</v>
      </c>
      <c r="G32" s="67"/>
      <c r="H32" s="71"/>
      <c r="I32" s="72"/>
      <c r="J32" s="72"/>
      <c r="K32" s="34" t="s">
        <v>65</v>
      </c>
      <c r="L32" s="79">
        <v>32</v>
      </c>
      <c r="M32" s="79"/>
      <c r="N32" s="74"/>
      <c r="O32" s="81" t="s">
        <v>241</v>
      </c>
      <c r="P32" s="81" t="s">
        <v>242</v>
      </c>
      <c r="Q32" s="81" t="s">
        <v>243</v>
      </c>
      <c r="R32">
        <v>1</v>
      </c>
      <c r="S32" s="80" t="str">
        <f>REPLACE(INDEX(GroupVertices[Group],MATCH(Edges[[#This Row],[Vertex 1]],GroupVertices[Vertex],0)),1,1,"")</f>
        <v>1</v>
      </c>
      <c r="T32" s="80" t="str">
        <f>REPLACE(INDEX(GroupVertices[Group],MATCH(Edges[[#This Row],[Vertex 2]],GroupVertices[Vertex],0)),1,1,"")</f>
        <v>1</v>
      </c>
      <c r="U32" s="34"/>
      <c r="V32" s="34"/>
      <c r="W32" s="34"/>
      <c r="X32" s="34"/>
      <c r="Y32" s="34"/>
      <c r="Z32" s="34"/>
      <c r="AA32" s="34"/>
      <c r="AB32" s="34"/>
      <c r="AC32" s="34"/>
    </row>
    <row r="33" spans="1:29" ht="15">
      <c r="A33" s="66" t="s">
        <v>224</v>
      </c>
      <c r="B33" s="66" t="s">
        <v>221</v>
      </c>
      <c r="C33" s="67" t="s">
        <v>696</v>
      </c>
      <c r="D33" s="68">
        <v>3</v>
      </c>
      <c r="E33" s="69" t="s">
        <v>132</v>
      </c>
      <c r="F33" s="70">
        <v>50</v>
      </c>
      <c r="G33" s="67"/>
      <c r="H33" s="71"/>
      <c r="I33" s="72"/>
      <c r="J33" s="72"/>
      <c r="K33" s="34" t="s">
        <v>65</v>
      </c>
      <c r="L33" s="79">
        <v>33</v>
      </c>
      <c r="M33" s="79"/>
      <c r="N33" s="74"/>
      <c r="O33" s="81" t="s">
        <v>241</v>
      </c>
      <c r="P33" s="81" t="s">
        <v>242</v>
      </c>
      <c r="Q33" s="81" t="s">
        <v>243</v>
      </c>
      <c r="R33">
        <v>1</v>
      </c>
      <c r="S33" s="80" t="str">
        <f>REPLACE(INDEX(GroupVertices[Group],MATCH(Edges[[#This Row],[Vertex 1]],GroupVertices[Vertex],0)),1,1,"")</f>
        <v>1</v>
      </c>
      <c r="T33" s="80" t="str">
        <f>REPLACE(INDEX(GroupVertices[Group],MATCH(Edges[[#This Row],[Vertex 2]],GroupVertices[Vertex],0)),1,1,"")</f>
        <v>1</v>
      </c>
      <c r="U33" s="34"/>
      <c r="V33" s="34"/>
      <c r="W33" s="34"/>
      <c r="X33" s="34"/>
      <c r="Y33" s="34"/>
      <c r="Z33" s="34"/>
      <c r="AA33" s="34"/>
      <c r="AB33" s="34"/>
      <c r="AC33" s="34"/>
    </row>
    <row r="34" spans="1:29" ht="15">
      <c r="A34" s="66" t="s">
        <v>225</v>
      </c>
      <c r="B34" s="66" t="s">
        <v>221</v>
      </c>
      <c r="C34" s="67" t="s">
        <v>696</v>
      </c>
      <c r="D34" s="68">
        <v>3</v>
      </c>
      <c r="E34" s="69" t="s">
        <v>132</v>
      </c>
      <c r="F34" s="70">
        <v>50</v>
      </c>
      <c r="G34" s="67"/>
      <c r="H34" s="71"/>
      <c r="I34" s="72"/>
      <c r="J34" s="72"/>
      <c r="K34" s="34" t="s">
        <v>65</v>
      </c>
      <c r="L34" s="79">
        <v>34</v>
      </c>
      <c r="M34" s="79"/>
      <c r="N34" s="74"/>
      <c r="O34" s="81" t="s">
        <v>241</v>
      </c>
      <c r="P34" s="81" t="s">
        <v>242</v>
      </c>
      <c r="Q34" s="81" t="s">
        <v>243</v>
      </c>
      <c r="R34">
        <v>1</v>
      </c>
      <c r="S34" s="80" t="str">
        <f>REPLACE(INDEX(GroupVertices[Group],MATCH(Edges[[#This Row],[Vertex 1]],GroupVertices[Vertex],0)),1,1,"")</f>
        <v>1</v>
      </c>
      <c r="T34" s="80" t="str">
        <f>REPLACE(INDEX(GroupVertices[Group],MATCH(Edges[[#This Row],[Vertex 2]],GroupVertices[Vertex],0)),1,1,"")</f>
        <v>1</v>
      </c>
      <c r="U34" s="34"/>
      <c r="V34" s="34"/>
      <c r="W34" s="34"/>
      <c r="X34" s="34"/>
      <c r="Y34" s="34"/>
      <c r="Z34" s="34"/>
      <c r="AA34" s="34"/>
      <c r="AB34" s="34"/>
      <c r="AC34" s="34"/>
    </row>
    <row r="35" spans="1:29" ht="15">
      <c r="A35" s="66" t="s">
        <v>226</v>
      </c>
      <c r="B35" s="66" t="s">
        <v>221</v>
      </c>
      <c r="C35" s="67" t="s">
        <v>696</v>
      </c>
      <c r="D35" s="68">
        <v>3</v>
      </c>
      <c r="E35" s="69" t="s">
        <v>132</v>
      </c>
      <c r="F35" s="70">
        <v>50</v>
      </c>
      <c r="G35" s="67"/>
      <c r="H35" s="71"/>
      <c r="I35" s="72"/>
      <c r="J35" s="72"/>
      <c r="K35" s="34" t="s">
        <v>65</v>
      </c>
      <c r="L35" s="79">
        <v>35</v>
      </c>
      <c r="M35" s="79"/>
      <c r="N35" s="74"/>
      <c r="O35" s="81" t="s">
        <v>241</v>
      </c>
      <c r="P35" s="81" t="s">
        <v>242</v>
      </c>
      <c r="Q35" s="81" t="s">
        <v>243</v>
      </c>
      <c r="R35">
        <v>1</v>
      </c>
      <c r="S35" s="80" t="str">
        <f>REPLACE(INDEX(GroupVertices[Group],MATCH(Edges[[#This Row],[Vertex 1]],GroupVertices[Vertex],0)),1,1,"")</f>
        <v>1</v>
      </c>
      <c r="T35" s="80" t="str">
        <f>REPLACE(INDEX(GroupVertices[Group],MATCH(Edges[[#This Row],[Vertex 2]],GroupVertices[Vertex],0)),1,1,"")</f>
        <v>1</v>
      </c>
      <c r="U35" s="34"/>
      <c r="V35" s="34"/>
      <c r="W35" s="34"/>
      <c r="X35" s="34"/>
      <c r="Y35" s="34"/>
      <c r="Z35" s="34"/>
      <c r="AA35" s="34"/>
      <c r="AB35" s="34"/>
      <c r="AC35" s="34"/>
    </row>
    <row r="36" spans="1:29" ht="15">
      <c r="A36" s="66" t="s">
        <v>227</v>
      </c>
      <c r="B36" s="66" t="s">
        <v>221</v>
      </c>
      <c r="C36" s="67" t="s">
        <v>696</v>
      </c>
      <c r="D36" s="68">
        <v>3</v>
      </c>
      <c r="E36" s="69" t="s">
        <v>132</v>
      </c>
      <c r="F36" s="70">
        <v>50</v>
      </c>
      <c r="G36" s="67"/>
      <c r="H36" s="71"/>
      <c r="I36" s="72"/>
      <c r="J36" s="72"/>
      <c r="K36" s="34" t="s">
        <v>65</v>
      </c>
      <c r="L36" s="79">
        <v>36</v>
      </c>
      <c r="M36" s="79"/>
      <c r="N36" s="74"/>
      <c r="O36" s="81" t="s">
        <v>241</v>
      </c>
      <c r="P36" s="81" t="s">
        <v>242</v>
      </c>
      <c r="Q36" s="81" t="s">
        <v>243</v>
      </c>
      <c r="R36">
        <v>1</v>
      </c>
      <c r="S36" s="80" t="str">
        <f>REPLACE(INDEX(GroupVertices[Group],MATCH(Edges[[#This Row],[Vertex 1]],GroupVertices[Vertex],0)),1,1,"")</f>
        <v>1</v>
      </c>
      <c r="T36" s="80" t="str">
        <f>REPLACE(INDEX(GroupVertices[Group],MATCH(Edges[[#This Row],[Vertex 2]],GroupVertices[Vertex],0)),1,1,"")</f>
        <v>1</v>
      </c>
      <c r="U36" s="34"/>
      <c r="V36" s="34"/>
      <c r="W36" s="34"/>
      <c r="X36" s="34"/>
      <c r="Y36" s="34"/>
      <c r="Z36" s="34"/>
      <c r="AA36" s="34"/>
      <c r="AB36" s="34"/>
      <c r="AC36" s="34"/>
    </row>
    <row r="37" spans="1:29" ht="15">
      <c r="A37" s="66" t="s">
        <v>228</v>
      </c>
      <c r="B37" s="66" t="s">
        <v>221</v>
      </c>
      <c r="C37" s="67" t="s">
        <v>696</v>
      </c>
      <c r="D37" s="68">
        <v>3</v>
      </c>
      <c r="E37" s="69" t="s">
        <v>132</v>
      </c>
      <c r="F37" s="70">
        <v>50</v>
      </c>
      <c r="G37" s="67"/>
      <c r="H37" s="71"/>
      <c r="I37" s="72"/>
      <c r="J37" s="72"/>
      <c r="K37" s="34" t="s">
        <v>65</v>
      </c>
      <c r="L37" s="79">
        <v>37</v>
      </c>
      <c r="M37" s="79"/>
      <c r="N37" s="74"/>
      <c r="O37" s="81" t="s">
        <v>241</v>
      </c>
      <c r="P37" s="81" t="s">
        <v>242</v>
      </c>
      <c r="Q37" s="81" t="s">
        <v>243</v>
      </c>
      <c r="R37">
        <v>1</v>
      </c>
      <c r="S37" s="80" t="str">
        <f>REPLACE(INDEX(GroupVertices[Group],MATCH(Edges[[#This Row],[Vertex 1]],GroupVertices[Vertex],0)),1,1,"")</f>
        <v>1</v>
      </c>
      <c r="T37" s="80" t="str">
        <f>REPLACE(INDEX(GroupVertices[Group],MATCH(Edges[[#This Row],[Vertex 2]],GroupVertices[Vertex],0)),1,1,"")</f>
        <v>1</v>
      </c>
      <c r="U37" s="34"/>
      <c r="V37" s="34"/>
      <c r="W37" s="34"/>
      <c r="X37" s="34"/>
      <c r="Y37" s="34"/>
      <c r="Z37" s="34"/>
      <c r="AA37" s="34"/>
      <c r="AB37" s="34"/>
      <c r="AC37" s="34"/>
    </row>
    <row r="38" spans="1:29" ht="15">
      <c r="A38" s="66" t="s">
        <v>229</v>
      </c>
      <c r="B38" s="66" t="s">
        <v>221</v>
      </c>
      <c r="C38" s="67" t="s">
        <v>696</v>
      </c>
      <c r="D38" s="68">
        <v>3</v>
      </c>
      <c r="E38" s="69" t="s">
        <v>132</v>
      </c>
      <c r="F38" s="70">
        <v>50</v>
      </c>
      <c r="G38" s="67"/>
      <c r="H38" s="71"/>
      <c r="I38" s="72"/>
      <c r="J38" s="72"/>
      <c r="K38" s="34" t="s">
        <v>65</v>
      </c>
      <c r="L38" s="79">
        <v>38</v>
      </c>
      <c r="M38" s="79"/>
      <c r="N38" s="74"/>
      <c r="O38" s="81" t="s">
        <v>241</v>
      </c>
      <c r="P38" s="81" t="s">
        <v>242</v>
      </c>
      <c r="Q38" s="81" t="s">
        <v>243</v>
      </c>
      <c r="R38">
        <v>1</v>
      </c>
      <c r="S38" s="80" t="str">
        <f>REPLACE(INDEX(GroupVertices[Group],MATCH(Edges[[#This Row],[Vertex 1]],GroupVertices[Vertex],0)),1,1,"")</f>
        <v>1</v>
      </c>
      <c r="T38" s="80" t="str">
        <f>REPLACE(INDEX(GroupVertices[Group],MATCH(Edges[[#This Row],[Vertex 2]],GroupVertices[Vertex],0)),1,1,"")</f>
        <v>1</v>
      </c>
      <c r="U38" s="34"/>
      <c r="V38" s="34"/>
      <c r="W38" s="34"/>
      <c r="X38" s="34"/>
      <c r="Y38" s="34"/>
      <c r="Z38" s="34"/>
      <c r="AA38" s="34"/>
      <c r="AB38" s="34"/>
      <c r="AC38" s="34"/>
    </row>
    <row r="39" spans="1:29" ht="15">
      <c r="A39" s="66" t="s">
        <v>230</v>
      </c>
      <c r="B39" s="66" t="s">
        <v>221</v>
      </c>
      <c r="C39" s="67" t="s">
        <v>696</v>
      </c>
      <c r="D39" s="68">
        <v>3</v>
      </c>
      <c r="E39" s="69" t="s">
        <v>132</v>
      </c>
      <c r="F39" s="70">
        <v>50</v>
      </c>
      <c r="G39" s="67"/>
      <c r="H39" s="71"/>
      <c r="I39" s="72"/>
      <c r="J39" s="72"/>
      <c r="K39" s="34" t="s">
        <v>65</v>
      </c>
      <c r="L39" s="79">
        <v>39</v>
      </c>
      <c r="M39" s="79"/>
      <c r="N39" s="74"/>
      <c r="O39" s="81" t="s">
        <v>241</v>
      </c>
      <c r="P39" s="81" t="s">
        <v>242</v>
      </c>
      <c r="Q39" s="81" t="s">
        <v>243</v>
      </c>
      <c r="R39">
        <v>1</v>
      </c>
      <c r="S39" s="80" t="str">
        <f>REPLACE(INDEX(GroupVertices[Group],MATCH(Edges[[#This Row],[Vertex 1]],GroupVertices[Vertex],0)),1,1,"")</f>
        <v>1</v>
      </c>
      <c r="T39" s="80" t="str">
        <f>REPLACE(INDEX(GroupVertices[Group],MATCH(Edges[[#This Row],[Vertex 2]],GroupVertices[Vertex],0)),1,1,"")</f>
        <v>1</v>
      </c>
      <c r="U39" s="34"/>
      <c r="V39" s="34"/>
      <c r="W39" s="34"/>
      <c r="X39" s="34"/>
      <c r="Y39" s="34"/>
      <c r="Z39" s="34"/>
      <c r="AA39" s="34"/>
      <c r="AB39" s="34"/>
      <c r="AC39" s="34"/>
    </row>
    <row r="40" spans="1:29" ht="15">
      <c r="A40" s="66" t="s">
        <v>231</v>
      </c>
      <c r="B40" s="66" t="s">
        <v>221</v>
      </c>
      <c r="C40" s="67" t="s">
        <v>696</v>
      </c>
      <c r="D40" s="68">
        <v>3</v>
      </c>
      <c r="E40" s="69" t="s">
        <v>132</v>
      </c>
      <c r="F40" s="70">
        <v>50</v>
      </c>
      <c r="G40" s="67"/>
      <c r="H40" s="71"/>
      <c r="I40" s="72"/>
      <c r="J40" s="72"/>
      <c r="K40" s="34" t="s">
        <v>65</v>
      </c>
      <c r="L40" s="79">
        <v>40</v>
      </c>
      <c r="M40" s="79"/>
      <c r="N40" s="74"/>
      <c r="O40" s="81" t="s">
        <v>241</v>
      </c>
      <c r="P40" s="81" t="s">
        <v>242</v>
      </c>
      <c r="Q40" s="81" t="s">
        <v>243</v>
      </c>
      <c r="R40">
        <v>1</v>
      </c>
      <c r="S40" s="80" t="str">
        <f>REPLACE(INDEX(GroupVertices[Group],MATCH(Edges[[#This Row],[Vertex 1]],GroupVertices[Vertex],0)),1,1,"")</f>
        <v>1</v>
      </c>
      <c r="T40" s="80" t="str">
        <f>REPLACE(INDEX(GroupVertices[Group],MATCH(Edges[[#This Row],[Vertex 2]],GroupVertices[Vertex],0)),1,1,"")</f>
        <v>1</v>
      </c>
      <c r="U40" s="34"/>
      <c r="V40" s="34"/>
      <c r="W40" s="34"/>
      <c r="X40" s="34"/>
      <c r="Y40" s="34"/>
      <c r="Z40" s="34"/>
      <c r="AA40" s="34"/>
      <c r="AB40" s="34"/>
      <c r="AC40" s="34"/>
    </row>
    <row r="41" spans="1:29" ht="15">
      <c r="A41" s="66" t="s">
        <v>232</v>
      </c>
      <c r="B41" s="66" t="s">
        <v>221</v>
      </c>
      <c r="C41" s="67" t="s">
        <v>696</v>
      </c>
      <c r="D41" s="68">
        <v>3</v>
      </c>
      <c r="E41" s="69" t="s">
        <v>132</v>
      </c>
      <c r="F41" s="70">
        <v>50</v>
      </c>
      <c r="G41" s="67"/>
      <c r="H41" s="71"/>
      <c r="I41" s="72"/>
      <c r="J41" s="72"/>
      <c r="K41" s="34" t="s">
        <v>65</v>
      </c>
      <c r="L41" s="79">
        <v>41</v>
      </c>
      <c r="M41" s="79"/>
      <c r="N41" s="74"/>
      <c r="O41" s="81" t="s">
        <v>241</v>
      </c>
      <c r="P41" s="81" t="s">
        <v>242</v>
      </c>
      <c r="Q41" s="81" t="s">
        <v>243</v>
      </c>
      <c r="R41">
        <v>1</v>
      </c>
      <c r="S41" s="80" t="str">
        <f>REPLACE(INDEX(GroupVertices[Group],MATCH(Edges[[#This Row],[Vertex 1]],GroupVertices[Vertex],0)),1,1,"")</f>
        <v>1</v>
      </c>
      <c r="T41" s="80" t="str">
        <f>REPLACE(INDEX(GroupVertices[Group],MATCH(Edges[[#This Row],[Vertex 2]],GroupVertices[Vertex],0)),1,1,"")</f>
        <v>1</v>
      </c>
      <c r="U41" s="34"/>
      <c r="V41" s="34"/>
      <c r="W41" s="34"/>
      <c r="X41" s="34"/>
      <c r="Y41" s="34"/>
      <c r="Z41" s="34"/>
      <c r="AA41" s="34"/>
      <c r="AB41" s="34"/>
      <c r="AC41" s="34"/>
    </row>
    <row r="42" spans="1:29" ht="15">
      <c r="A42" s="66" t="s">
        <v>233</v>
      </c>
      <c r="B42" s="66" t="s">
        <v>221</v>
      </c>
      <c r="C42" s="67" t="s">
        <v>696</v>
      </c>
      <c r="D42" s="68">
        <v>3</v>
      </c>
      <c r="E42" s="69" t="s">
        <v>132</v>
      </c>
      <c r="F42" s="70">
        <v>50</v>
      </c>
      <c r="G42" s="67"/>
      <c r="H42" s="71"/>
      <c r="I42" s="72"/>
      <c r="J42" s="72"/>
      <c r="K42" s="34" t="s">
        <v>65</v>
      </c>
      <c r="L42" s="79">
        <v>42</v>
      </c>
      <c r="M42" s="79"/>
      <c r="N42" s="74"/>
      <c r="O42" s="81" t="s">
        <v>241</v>
      </c>
      <c r="P42" s="81" t="s">
        <v>242</v>
      </c>
      <c r="Q42" s="81" t="s">
        <v>244</v>
      </c>
      <c r="R42">
        <v>1</v>
      </c>
      <c r="S42" s="80" t="str">
        <f>REPLACE(INDEX(GroupVertices[Group],MATCH(Edges[[#This Row],[Vertex 1]],GroupVertices[Vertex],0)),1,1,"")</f>
        <v>2</v>
      </c>
      <c r="T42" s="80" t="str">
        <f>REPLACE(INDEX(GroupVertices[Group],MATCH(Edges[[#This Row],[Vertex 2]],GroupVertices[Vertex],0)),1,1,"")</f>
        <v>1</v>
      </c>
      <c r="U42" s="34"/>
      <c r="V42" s="34"/>
      <c r="W42" s="34"/>
      <c r="X42" s="34"/>
      <c r="Y42" s="34"/>
      <c r="Z42" s="34"/>
      <c r="AA42" s="34"/>
      <c r="AB42" s="34"/>
      <c r="AC42" s="34"/>
    </row>
    <row r="43" spans="1:29" ht="15">
      <c r="A43" s="66" t="s">
        <v>223</v>
      </c>
      <c r="B43" s="66" t="s">
        <v>222</v>
      </c>
      <c r="C43" s="67" t="s">
        <v>696</v>
      </c>
      <c r="D43" s="68">
        <v>3</v>
      </c>
      <c r="E43" s="69" t="s">
        <v>132</v>
      </c>
      <c r="F43" s="70">
        <v>50</v>
      </c>
      <c r="G43" s="67"/>
      <c r="H43" s="71"/>
      <c r="I43" s="72"/>
      <c r="J43" s="72"/>
      <c r="K43" s="34" t="s">
        <v>65</v>
      </c>
      <c r="L43" s="79">
        <v>43</v>
      </c>
      <c r="M43" s="79"/>
      <c r="N43" s="74"/>
      <c r="O43" s="81" t="s">
        <v>241</v>
      </c>
      <c r="P43" s="81" t="s">
        <v>242</v>
      </c>
      <c r="Q43" s="81" t="s">
        <v>243</v>
      </c>
      <c r="R43">
        <v>1</v>
      </c>
      <c r="S43" s="80" t="str">
        <f>REPLACE(INDEX(GroupVertices[Group],MATCH(Edges[[#This Row],[Vertex 1]],GroupVertices[Vertex],0)),1,1,"")</f>
        <v>1</v>
      </c>
      <c r="T43" s="80" t="str">
        <f>REPLACE(INDEX(GroupVertices[Group],MATCH(Edges[[#This Row],[Vertex 2]],GroupVertices[Vertex],0)),1,1,"")</f>
        <v>1</v>
      </c>
      <c r="U43" s="34"/>
      <c r="V43" s="34"/>
      <c r="W43" s="34"/>
      <c r="X43" s="34"/>
      <c r="Y43" s="34"/>
      <c r="Z43" s="34"/>
      <c r="AA43" s="34"/>
      <c r="AB43" s="34"/>
      <c r="AC43" s="34"/>
    </row>
    <row r="44" spans="1:29" ht="15">
      <c r="A44" s="66" t="s">
        <v>224</v>
      </c>
      <c r="B44" s="66" t="s">
        <v>222</v>
      </c>
      <c r="C44" s="67" t="s">
        <v>696</v>
      </c>
      <c r="D44" s="68">
        <v>3</v>
      </c>
      <c r="E44" s="69" t="s">
        <v>132</v>
      </c>
      <c r="F44" s="70">
        <v>50</v>
      </c>
      <c r="G44" s="67"/>
      <c r="H44" s="71"/>
      <c r="I44" s="72"/>
      <c r="J44" s="72"/>
      <c r="K44" s="34" t="s">
        <v>65</v>
      </c>
      <c r="L44" s="79">
        <v>44</v>
      </c>
      <c r="M44" s="79"/>
      <c r="N44" s="74"/>
      <c r="O44" s="81" t="s">
        <v>241</v>
      </c>
      <c r="P44" s="81" t="s">
        <v>242</v>
      </c>
      <c r="Q44" s="81" t="s">
        <v>243</v>
      </c>
      <c r="R44">
        <v>1</v>
      </c>
      <c r="S44" s="80" t="str">
        <f>REPLACE(INDEX(GroupVertices[Group],MATCH(Edges[[#This Row],[Vertex 1]],GroupVertices[Vertex],0)),1,1,"")</f>
        <v>1</v>
      </c>
      <c r="T44" s="80" t="str">
        <f>REPLACE(INDEX(GroupVertices[Group],MATCH(Edges[[#This Row],[Vertex 2]],GroupVertices[Vertex],0)),1,1,"")</f>
        <v>1</v>
      </c>
      <c r="U44" s="34"/>
      <c r="V44" s="34"/>
      <c r="W44" s="34"/>
      <c r="X44" s="34"/>
      <c r="Y44" s="34"/>
      <c r="Z44" s="34"/>
      <c r="AA44" s="34"/>
      <c r="AB44" s="34"/>
      <c r="AC44" s="34"/>
    </row>
    <row r="45" spans="1:29" ht="15">
      <c r="A45" s="66" t="s">
        <v>225</v>
      </c>
      <c r="B45" s="66" t="s">
        <v>222</v>
      </c>
      <c r="C45" s="67" t="s">
        <v>696</v>
      </c>
      <c r="D45" s="68">
        <v>3</v>
      </c>
      <c r="E45" s="69" t="s">
        <v>132</v>
      </c>
      <c r="F45" s="70">
        <v>50</v>
      </c>
      <c r="G45" s="67"/>
      <c r="H45" s="71"/>
      <c r="I45" s="72"/>
      <c r="J45" s="72"/>
      <c r="K45" s="34" t="s">
        <v>65</v>
      </c>
      <c r="L45" s="79">
        <v>45</v>
      </c>
      <c r="M45" s="79"/>
      <c r="N45" s="74"/>
      <c r="O45" s="81" t="s">
        <v>241</v>
      </c>
      <c r="P45" s="81" t="s">
        <v>242</v>
      </c>
      <c r="Q45" s="81" t="s">
        <v>243</v>
      </c>
      <c r="R45">
        <v>1</v>
      </c>
      <c r="S45" s="80" t="str">
        <f>REPLACE(INDEX(GroupVertices[Group],MATCH(Edges[[#This Row],[Vertex 1]],GroupVertices[Vertex],0)),1,1,"")</f>
        <v>1</v>
      </c>
      <c r="T45" s="80" t="str">
        <f>REPLACE(INDEX(GroupVertices[Group],MATCH(Edges[[#This Row],[Vertex 2]],GroupVertices[Vertex],0)),1,1,"")</f>
        <v>1</v>
      </c>
      <c r="U45" s="34"/>
      <c r="V45" s="34"/>
      <c r="W45" s="34"/>
      <c r="X45" s="34"/>
      <c r="Y45" s="34"/>
      <c r="Z45" s="34"/>
      <c r="AA45" s="34"/>
      <c r="AB45" s="34"/>
      <c r="AC45" s="34"/>
    </row>
    <row r="46" spans="1:29" ht="15">
      <c r="A46" s="66" t="s">
        <v>226</v>
      </c>
      <c r="B46" s="66" t="s">
        <v>222</v>
      </c>
      <c r="C46" s="67" t="s">
        <v>696</v>
      </c>
      <c r="D46" s="68">
        <v>3</v>
      </c>
      <c r="E46" s="69" t="s">
        <v>132</v>
      </c>
      <c r="F46" s="70">
        <v>50</v>
      </c>
      <c r="G46" s="67"/>
      <c r="H46" s="71"/>
      <c r="I46" s="72"/>
      <c r="J46" s="72"/>
      <c r="K46" s="34" t="s">
        <v>65</v>
      </c>
      <c r="L46" s="79">
        <v>46</v>
      </c>
      <c r="M46" s="79"/>
      <c r="N46" s="74"/>
      <c r="O46" s="81" t="s">
        <v>241</v>
      </c>
      <c r="P46" s="81" t="s">
        <v>242</v>
      </c>
      <c r="Q46" s="81" t="s">
        <v>243</v>
      </c>
      <c r="R46">
        <v>1</v>
      </c>
      <c r="S46" s="80" t="str">
        <f>REPLACE(INDEX(GroupVertices[Group],MATCH(Edges[[#This Row],[Vertex 1]],GroupVertices[Vertex],0)),1,1,"")</f>
        <v>1</v>
      </c>
      <c r="T46" s="80" t="str">
        <f>REPLACE(INDEX(GroupVertices[Group],MATCH(Edges[[#This Row],[Vertex 2]],GroupVertices[Vertex],0)),1,1,"")</f>
        <v>1</v>
      </c>
      <c r="U46" s="34"/>
      <c r="V46" s="34"/>
      <c r="W46" s="34"/>
      <c r="X46" s="34"/>
      <c r="Y46" s="34"/>
      <c r="Z46" s="34"/>
      <c r="AA46" s="34"/>
      <c r="AB46" s="34"/>
      <c r="AC46" s="34"/>
    </row>
    <row r="47" spans="1:29" ht="15">
      <c r="A47" s="66" t="s">
        <v>227</v>
      </c>
      <c r="B47" s="66" t="s">
        <v>222</v>
      </c>
      <c r="C47" s="67" t="s">
        <v>696</v>
      </c>
      <c r="D47" s="68">
        <v>3</v>
      </c>
      <c r="E47" s="69" t="s">
        <v>132</v>
      </c>
      <c r="F47" s="70">
        <v>50</v>
      </c>
      <c r="G47" s="67"/>
      <c r="H47" s="71"/>
      <c r="I47" s="72"/>
      <c r="J47" s="72"/>
      <c r="K47" s="34" t="s">
        <v>65</v>
      </c>
      <c r="L47" s="79">
        <v>47</v>
      </c>
      <c r="M47" s="79"/>
      <c r="N47" s="74"/>
      <c r="O47" s="81" t="s">
        <v>241</v>
      </c>
      <c r="P47" s="81" t="s">
        <v>242</v>
      </c>
      <c r="Q47" s="81" t="s">
        <v>243</v>
      </c>
      <c r="R47">
        <v>1</v>
      </c>
      <c r="S47" s="80" t="str">
        <f>REPLACE(INDEX(GroupVertices[Group],MATCH(Edges[[#This Row],[Vertex 1]],GroupVertices[Vertex],0)),1,1,"")</f>
        <v>1</v>
      </c>
      <c r="T47" s="80" t="str">
        <f>REPLACE(INDEX(GroupVertices[Group],MATCH(Edges[[#This Row],[Vertex 2]],GroupVertices[Vertex],0)),1,1,"")</f>
        <v>1</v>
      </c>
      <c r="U47" s="34"/>
      <c r="V47" s="34"/>
      <c r="W47" s="34"/>
      <c r="X47" s="34"/>
      <c r="Y47" s="34"/>
      <c r="Z47" s="34"/>
      <c r="AA47" s="34"/>
      <c r="AB47" s="34"/>
      <c r="AC47" s="34"/>
    </row>
    <row r="48" spans="1:29" ht="15">
      <c r="A48" s="66" t="s">
        <v>228</v>
      </c>
      <c r="B48" s="66" t="s">
        <v>222</v>
      </c>
      <c r="C48" s="67" t="s">
        <v>696</v>
      </c>
      <c r="D48" s="68">
        <v>3</v>
      </c>
      <c r="E48" s="69" t="s">
        <v>132</v>
      </c>
      <c r="F48" s="70">
        <v>50</v>
      </c>
      <c r="G48" s="67"/>
      <c r="H48" s="71"/>
      <c r="I48" s="72"/>
      <c r="J48" s="72"/>
      <c r="K48" s="34" t="s">
        <v>65</v>
      </c>
      <c r="L48" s="79">
        <v>48</v>
      </c>
      <c r="M48" s="79"/>
      <c r="N48" s="74"/>
      <c r="O48" s="81" t="s">
        <v>241</v>
      </c>
      <c r="P48" s="81" t="s">
        <v>242</v>
      </c>
      <c r="Q48" s="81" t="s">
        <v>243</v>
      </c>
      <c r="R48">
        <v>1</v>
      </c>
      <c r="S48" s="80" t="str">
        <f>REPLACE(INDEX(GroupVertices[Group],MATCH(Edges[[#This Row],[Vertex 1]],GroupVertices[Vertex],0)),1,1,"")</f>
        <v>1</v>
      </c>
      <c r="T48" s="80" t="str">
        <f>REPLACE(INDEX(GroupVertices[Group],MATCH(Edges[[#This Row],[Vertex 2]],GroupVertices[Vertex],0)),1,1,"")</f>
        <v>1</v>
      </c>
      <c r="U48" s="34"/>
      <c r="V48" s="34"/>
      <c r="W48" s="34"/>
      <c r="X48" s="34"/>
      <c r="Y48" s="34"/>
      <c r="Z48" s="34"/>
      <c r="AA48" s="34"/>
      <c r="AB48" s="34"/>
      <c r="AC48" s="34"/>
    </row>
    <row r="49" spans="1:29" ht="15">
      <c r="A49" s="66" t="s">
        <v>229</v>
      </c>
      <c r="B49" s="66" t="s">
        <v>222</v>
      </c>
      <c r="C49" s="67" t="s">
        <v>696</v>
      </c>
      <c r="D49" s="68">
        <v>3</v>
      </c>
      <c r="E49" s="69" t="s">
        <v>132</v>
      </c>
      <c r="F49" s="70">
        <v>50</v>
      </c>
      <c r="G49" s="67"/>
      <c r="H49" s="71"/>
      <c r="I49" s="72"/>
      <c r="J49" s="72"/>
      <c r="K49" s="34" t="s">
        <v>65</v>
      </c>
      <c r="L49" s="79">
        <v>49</v>
      </c>
      <c r="M49" s="79"/>
      <c r="N49" s="74"/>
      <c r="O49" s="81" t="s">
        <v>241</v>
      </c>
      <c r="P49" s="81" t="s">
        <v>242</v>
      </c>
      <c r="Q49" s="81" t="s">
        <v>243</v>
      </c>
      <c r="R49">
        <v>1</v>
      </c>
      <c r="S49" s="80" t="str">
        <f>REPLACE(INDEX(GroupVertices[Group],MATCH(Edges[[#This Row],[Vertex 1]],GroupVertices[Vertex],0)),1,1,"")</f>
        <v>1</v>
      </c>
      <c r="T49" s="80" t="str">
        <f>REPLACE(INDEX(GroupVertices[Group],MATCH(Edges[[#This Row],[Vertex 2]],GroupVertices[Vertex],0)),1,1,"")</f>
        <v>1</v>
      </c>
      <c r="U49" s="34"/>
      <c r="V49" s="34"/>
      <c r="W49" s="34"/>
      <c r="X49" s="34"/>
      <c r="Y49" s="34"/>
      <c r="Z49" s="34"/>
      <c r="AA49" s="34"/>
      <c r="AB49" s="34"/>
      <c r="AC49" s="34"/>
    </row>
    <row r="50" spans="1:29" ht="15">
      <c r="A50" s="66" t="s">
        <v>230</v>
      </c>
      <c r="B50" s="66" t="s">
        <v>222</v>
      </c>
      <c r="C50" s="67" t="s">
        <v>696</v>
      </c>
      <c r="D50" s="68">
        <v>3</v>
      </c>
      <c r="E50" s="69" t="s">
        <v>132</v>
      </c>
      <c r="F50" s="70">
        <v>50</v>
      </c>
      <c r="G50" s="67"/>
      <c r="H50" s="71"/>
      <c r="I50" s="72"/>
      <c r="J50" s="72"/>
      <c r="K50" s="34" t="s">
        <v>65</v>
      </c>
      <c r="L50" s="79">
        <v>50</v>
      </c>
      <c r="M50" s="79"/>
      <c r="N50" s="74"/>
      <c r="O50" s="81" t="s">
        <v>241</v>
      </c>
      <c r="P50" s="81" t="s">
        <v>242</v>
      </c>
      <c r="Q50" s="81" t="s">
        <v>243</v>
      </c>
      <c r="R50">
        <v>1</v>
      </c>
      <c r="S50" s="80" t="str">
        <f>REPLACE(INDEX(GroupVertices[Group],MATCH(Edges[[#This Row],[Vertex 1]],GroupVertices[Vertex],0)),1,1,"")</f>
        <v>1</v>
      </c>
      <c r="T50" s="80" t="str">
        <f>REPLACE(INDEX(GroupVertices[Group],MATCH(Edges[[#This Row],[Vertex 2]],GroupVertices[Vertex],0)),1,1,"")</f>
        <v>1</v>
      </c>
      <c r="U50" s="34"/>
      <c r="V50" s="34"/>
      <c r="W50" s="34"/>
      <c r="X50" s="34"/>
      <c r="Y50" s="34"/>
      <c r="Z50" s="34"/>
      <c r="AA50" s="34"/>
      <c r="AB50" s="34"/>
      <c r="AC50" s="34"/>
    </row>
    <row r="51" spans="1:29" ht="15">
      <c r="A51" s="66" t="s">
        <v>231</v>
      </c>
      <c r="B51" s="66" t="s">
        <v>222</v>
      </c>
      <c r="C51" s="67" t="s">
        <v>696</v>
      </c>
      <c r="D51" s="68">
        <v>3</v>
      </c>
      <c r="E51" s="69" t="s">
        <v>132</v>
      </c>
      <c r="F51" s="70">
        <v>50</v>
      </c>
      <c r="G51" s="67"/>
      <c r="H51" s="71"/>
      <c r="I51" s="72"/>
      <c r="J51" s="72"/>
      <c r="K51" s="34" t="s">
        <v>65</v>
      </c>
      <c r="L51" s="79">
        <v>51</v>
      </c>
      <c r="M51" s="79"/>
      <c r="N51" s="74"/>
      <c r="O51" s="81" t="s">
        <v>241</v>
      </c>
      <c r="P51" s="81" t="s">
        <v>242</v>
      </c>
      <c r="Q51" s="81" t="s">
        <v>243</v>
      </c>
      <c r="R51">
        <v>1</v>
      </c>
      <c r="S51" s="80" t="str">
        <f>REPLACE(INDEX(GroupVertices[Group],MATCH(Edges[[#This Row],[Vertex 1]],GroupVertices[Vertex],0)),1,1,"")</f>
        <v>1</v>
      </c>
      <c r="T51" s="80" t="str">
        <f>REPLACE(INDEX(GroupVertices[Group],MATCH(Edges[[#This Row],[Vertex 2]],GroupVertices[Vertex],0)),1,1,"")</f>
        <v>1</v>
      </c>
      <c r="U51" s="34"/>
      <c r="V51" s="34"/>
      <c r="W51" s="34"/>
      <c r="X51" s="34"/>
      <c r="Y51" s="34"/>
      <c r="Z51" s="34"/>
      <c r="AA51" s="34"/>
      <c r="AB51" s="34"/>
      <c r="AC51" s="34"/>
    </row>
    <row r="52" spans="1:29" ht="15">
      <c r="A52" s="66" t="s">
        <v>232</v>
      </c>
      <c r="B52" s="66" t="s">
        <v>222</v>
      </c>
      <c r="C52" s="67" t="s">
        <v>696</v>
      </c>
      <c r="D52" s="68">
        <v>3</v>
      </c>
      <c r="E52" s="69" t="s">
        <v>132</v>
      </c>
      <c r="F52" s="70">
        <v>50</v>
      </c>
      <c r="G52" s="67"/>
      <c r="H52" s="71"/>
      <c r="I52" s="72"/>
      <c r="J52" s="72"/>
      <c r="K52" s="34" t="s">
        <v>65</v>
      </c>
      <c r="L52" s="79">
        <v>52</v>
      </c>
      <c r="M52" s="79"/>
      <c r="N52" s="74"/>
      <c r="O52" s="81" t="s">
        <v>241</v>
      </c>
      <c r="P52" s="81" t="s">
        <v>242</v>
      </c>
      <c r="Q52" s="81" t="s">
        <v>243</v>
      </c>
      <c r="R52">
        <v>1</v>
      </c>
      <c r="S52" s="80" t="str">
        <f>REPLACE(INDEX(GroupVertices[Group],MATCH(Edges[[#This Row],[Vertex 1]],GroupVertices[Vertex],0)),1,1,"")</f>
        <v>1</v>
      </c>
      <c r="T52" s="80" t="str">
        <f>REPLACE(INDEX(GroupVertices[Group],MATCH(Edges[[#This Row],[Vertex 2]],GroupVertices[Vertex],0)),1,1,"")</f>
        <v>1</v>
      </c>
      <c r="U52" s="34"/>
      <c r="V52" s="34"/>
      <c r="W52" s="34"/>
      <c r="X52" s="34"/>
      <c r="Y52" s="34"/>
      <c r="Z52" s="34"/>
      <c r="AA52" s="34"/>
      <c r="AB52" s="34"/>
      <c r="AC52" s="34"/>
    </row>
    <row r="53" spans="1:29" ht="15">
      <c r="A53" s="66" t="s">
        <v>233</v>
      </c>
      <c r="B53" s="66" t="s">
        <v>222</v>
      </c>
      <c r="C53" s="67" t="s">
        <v>696</v>
      </c>
      <c r="D53" s="68">
        <v>3</v>
      </c>
      <c r="E53" s="69" t="s">
        <v>132</v>
      </c>
      <c r="F53" s="70">
        <v>50</v>
      </c>
      <c r="G53" s="67"/>
      <c r="H53" s="71"/>
      <c r="I53" s="72"/>
      <c r="J53" s="72"/>
      <c r="K53" s="34" t="s">
        <v>65</v>
      </c>
      <c r="L53" s="79">
        <v>53</v>
      </c>
      <c r="M53" s="79"/>
      <c r="N53" s="74"/>
      <c r="O53" s="81" t="s">
        <v>241</v>
      </c>
      <c r="P53" s="81" t="s">
        <v>242</v>
      </c>
      <c r="Q53" s="81" t="s">
        <v>244</v>
      </c>
      <c r="R53">
        <v>1</v>
      </c>
      <c r="S53" s="80" t="str">
        <f>REPLACE(INDEX(GroupVertices[Group],MATCH(Edges[[#This Row],[Vertex 1]],GroupVertices[Vertex],0)),1,1,"")</f>
        <v>2</v>
      </c>
      <c r="T53" s="80" t="str">
        <f>REPLACE(INDEX(GroupVertices[Group],MATCH(Edges[[#This Row],[Vertex 2]],GroupVertices[Vertex],0)),1,1,"")</f>
        <v>1</v>
      </c>
      <c r="U53" s="34"/>
      <c r="V53" s="34"/>
      <c r="W53" s="34"/>
      <c r="X53" s="34"/>
      <c r="Y53" s="34"/>
      <c r="Z53" s="34"/>
      <c r="AA53" s="34"/>
      <c r="AB53" s="34"/>
      <c r="AC53" s="34"/>
    </row>
    <row r="54" spans="1:29" ht="15">
      <c r="A54" s="66" t="s">
        <v>224</v>
      </c>
      <c r="B54" s="66" t="s">
        <v>223</v>
      </c>
      <c r="C54" s="67" t="s">
        <v>696</v>
      </c>
      <c r="D54" s="68">
        <v>3</v>
      </c>
      <c r="E54" s="69" t="s">
        <v>132</v>
      </c>
      <c r="F54" s="70">
        <v>50</v>
      </c>
      <c r="G54" s="67"/>
      <c r="H54" s="71"/>
      <c r="I54" s="72"/>
      <c r="J54" s="72"/>
      <c r="K54" s="34" t="s">
        <v>65</v>
      </c>
      <c r="L54" s="79">
        <v>54</v>
      </c>
      <c r="M54" s="79"/>
      <c r="N54" s="74"/>
      <c r="O54" s="81" t="s">
        <v>241</v>
      </c>
      <c r="P54" s="81" t="s">
        <v>242</v>
      </c>
      <c r="Q54" s="81" t="s">
        <v>243</v>
      </c>
      <c r="R54">
        <v>1</v>
      </c>
      <c r="S54" s="80" t="str">
        <f>REPLACE(INDEX(GroupVertices[Group],MATCH(Edges[[#This Row],[Vertex 1]],GroupVertices[Vertex],0)),1,1,"")</f>
        <v>1</v>
      </c>
      <c r="T54" s="80" t="str">
        <f>REPLACE(INDEX(GroupVertices[Group],MATCH(Edges[[#This Row],[Vertex 2]],GroupVertices[Vertex],0)),1,1,"")</f>
        <v>1</v>
      </c>
      <c r="U54" s="34"/>
      <c r="V54" s="34"/>
      <c r="W54" s="34"/>
      <c r="X54" s="34"/>
      <c r="Y54" s="34"/>
      <c r="Z54" s="34"/>
      <c r="AA54" s="34"/>
      <c r="AB54" s="34"/>
      <c r="AC54" s="34"/>
    </row>
    <row r="55" spans="1:29" ht="15">
      <c r="A55" s="66" t="s">
        <v>225</v>
      </c>
      <c r="B55" s="66" t="s">
        <v>223</v>
      </c>
      <c r="C55" s="67" t="s">
        <v>696</v>
      </c>
      <c r="D55" s="68">
        <v>3</v>
      </c>
      <c r="E55" s="69" t="s">
        <v>132</v>
      </c>
      <c r="F55" s="70">
        <v>50</v>
      </c>
      <c r="G55" s="67"/>
      <c r="H55" s="71"/>
      <c r="I55" s="72"/>
      <c r="J55" s="72"/>
      <c r="K55" s="34" t="s">
        <v>65</v>
      </c>
      <c r="L55" s="79">
        <v>55</v>
      </c>
      <c r="M55" s="79"/>
      <c r="N55" s="74"/>
      <c r="O55" s="81" t="s">
        <v>241</v>
      </c>
      <c r="P55" s="81" t="s">
        <v>242</v>
      </c>
      <c r="Q55" s="81" t="s">
        <v>243</v>
      </c>
      <c r="R55">
        <v>1</v>
      </c>
      <c r="S55" s="80" t="str">
        <f>REPLACE(INDEX(GroupVertices[Group],MATCH(Edges[[#This Row],[Vertex 1]],GroupVertices[Vertex],0)),1,1,"")</f>
        <v>1</v>
      </c>
      <c r="T55" s="80" t="str">
        <f>REPLACE(INDEX(GroupVertices[Group],MATCH(Edges[[#This Row],[Vertex 2]],GroupVertices[Vertex],0)),1,1,"")</f>
        <v>1</v>
      </c>
      <c r="U55" s="34"/>
      <c r="V55" s="34"/>
      <c r="W55" s="34"/>
      <c r="X55" s="34"/>
      <c r="Y55" s="34"/>
      <c r="Z55" s="34"/>
      <c r="AA55" s="34"/>
      <c r="AB55" s="34"/>
      <c r="AC55" s="34"/>
    </row>
    <row r="56" spans="1:29" ht="15">
      <c r="A56" s="66" t="s">
        <v>226</v>
      </c>
      <c r="B56" s="66" t="s">
        <v>223</v>
      </c>
      <c r="C56" s="67" t="s">
        <v>696</v>
      </c>
      <c r="D56" s="68">
        <v>3</v>
      </c>
      <c r="E56" s="69" t="s">
        <v>132</v>
      </c>
      <c r="F56" s="70">
        <v>50</v>
      </c>
      <c r="G56" s="67"/>
      <c r="H56" s="71"/>
      <c r="I56" s="72"/>
      <c r="J56" s="72"/>
      <c r="K56" s="34" t="s">
        <v>65</v>
      </c>
      <c r="L56" s="79">
        <v>56</v>
      </c>
      <c r="M56" s="79"/>
      <c r="N56" s="74"/>
      <c r="O56" s="81" t="s">
        <v>241</v>
      </c>
      <c r="P56" s="81" t="s">
        <v>242</v>
      </c>
      <c r="Q56" s="81" t="s">
        <v>243</v>
      </c>
      <c r="R56">
        <v>1</v>
      </c>
      <c r="S56" s="80" t="str">
        <f>REPLACE(INDEX(GroupVertices[Group],MATCH(Edges[[#This Row],[Vertex 1]],GroupVertices[Vertex],0)),1,1,"")</f>
        <v>1</v>
      </c>
      <c r="T56" s="80" t="str">
        <f>REPLACE(INDEX(GroupVertices[Group],MATCH(Edges[[#This Row],[Vertex 2]],GroupVertices[Vertex],0)),1,1,"")</f>
        <v>1</v>
      </c>
      <c r="U56" s="34"/>
      <c r="V56" s="34"/>
      <c r="W56" s="34"/>
      <c r="X56" s="34"/>
      <c r="Y56" s="34"/>
      <c r="Z56" s="34"/>
      <c r="AA56" s="34"/>
      <c r="AB56" s="34"/>
      <c r="AC56" s="34"/>
    </row>
    <row r="57" spans="1:29" ht="15">
      <c r="A57" s="66" t="s">
        <v>227</v>
      </c>
      <c r="B57" s="66" t="s">
        <v>223</v>
      </c>
      <c r="C57" s="67" t="s">
        <v>696</v>
      </c>
      <c r="D57" s="68">
        <v>3</v>
      </c>
      <c r="E57" s="69" t="s">
        <v>132</v>
      </c>
      <c r="F57" s="70">
        <v>50</v>
      </c>
      <c r="G57" s="67"/>
      <c r="H57" s="71"/>
      <c r="I57" s="72"/>
      <c r="J57" s="72"/>
      <c r="K57" s="34" t="s">
        <v>65</v>
      </c>
      <c r="L57" s="79">
        <v>57</v>
      </c>
      <c r="M57" s="79"/>
      <c r="N57" s="74"/>
      <c r="O57" s="81" t="s">
        <v>241</v>
      </c>
      <c r="P57" s="81" t="s">
        <v>242</v>
      </c>
      <c r="Q57" s="81" t="s">
        <v>243</v>
      </c>
      <c r="R57">
        <v>1</v>
      </c>
      <c r="S57" s="80" t="str">
        <f>REPLACE(INDEX(GroupVertices[Group],MATCH(Edges[[#This Row],[Vertex 1]],GroupVertices[Vertex],0)),1,1,"")</f>
        <v>1</v>
      </c>
      <c r="T57" s="80" t="str">
        <f>REPLACE(INDEX(GroupVertices[Group],MATCH(Edges[[#This Row],[Vertex 2]],GroupVertices[Vertex],0)),1,1,"")</f>
        <v>1</v>
      </c>
      <c r="U57" s="34"/>
      <c r="V57" s="34"/>
      <c r="W57" s="34"/>
      <c r="X57" s="34"/>
      <c r="Y57" s="34"/>
      <c r="Z57" s="34"/>
      <c r="AA57" s="34"/>
      <c r="AB57" s="34"/>
      <c r="AC57" s="34"/>
    </row>
    <row r="58" spans="1:29" ht="15">
      <c r="A58" s="66" t="s">
        <v>228</v>
      </c>
      <c r="B58" s="66" t="s">
        <v>223</v>
      </c>
      <c r="C58" s="67" t="s">
        <v>696</v>
      </c>
      <c r="D58" s="68">
        <v>3</v>
      </c>
      <c r="E58" s="69" t="s">
        <v>132</v>
      </c>
      <c r="F58" s="70">
        <v>50</v>
      </c>
      <c r="G58" s="67"/>
      <c r="H58" s="71"/>
      <c r="I58" s="72"/>
      <c r="J58" s="72"/>
      <c r="K58" s="34" t="s">
        <v>65</v>
      </c>
      <c r="L58" s="79">
        <v>58</v>
      </c>
      <c r="M58" s="79"/>
      <c r="N58" s="74"/>
      <c r="O58" s="81" t="s">
        <v>241</v>
      </c>
      <c r="P58" s="81" t="s">
        <v>242</v>
      </c>
      <c r="Q58" s="81" t="s">
        <v>243</v>
      </c>
      <c r="R58">
        <v>1</v>
      </c>
      <c r="S58" s="80" t="str">
        <f>REPLACE(INDEX(GroupVertices[Group],MATCH(Edges[[#This Row],[Vertex 1]],GroupVertices[Vertex],0)),1,1,"")</f>
        <v>1</v>
      </c>
      <c r="T58" s="80" t="str">
        <f>REPLACE(INDEX(GroupVertices[Group],MATCH(Edges[[#This Row],[Vertex 2]],GroupVertices[Vertex],0)),1,1,"")</f>
        <v>1</v>
      </c>
      <c r="U58" s="34"/>
      <c r="V58" s="34"/>
      <c r="W58" s="34"/>
      <c r="X58" s="34"/>
      <c r="Y58" s="34"/>
      <c r="Z58" s="34"/>
      <c r="AA58" s="34"/>
      <c r="AB58" s="34"/>
      <c r="AC58" s="34"/>
    </row>
    <row r="59" spans="1:29" ht="15">
      <c r="A59" s="66" t="s">
        <v>229</v>
      </c>
      <c r="B59" s="66" t="s">
        <v>223</v>
      </c>
      <c r="C59" s="67" t="s">
        <v>696</v>
      </c>
      <c r="D59" s="68">
        <v>3</v>
      </c>
      <c r="E59" s="69" t="s">
        <v>132</v>
      </c>
      <c r="F59" s="70">
        <v>50</v>
      </c>
      <c r="G59" s="67"/>
      <c r="H59" s="71"/>
      <c r="I59" s="72"/>
      <c r="J59" s="72"/>
      <c r="K59" s="34" t="s">
        <v>65</v>
      </c>
      <c r="L59" s="79">
        <v>59</v>
      </c>
      <c r="M59" s="79"/>
      <c r="N59" s="74"/>
      <c r="O59" s="81" t="s">
        <v>241</v>
      </c>
      <c r="P59" s="81" t="s">
        <v>242</v>
      </c>
      <c r="Q59" s="81" t="s">
        <v>243</v>
      </c>
      <c r="R59">
        <v>1</v>
      </c>
      <c r="S59" s="80" t="str">
        <f>REPLACE(INDEX(GroupVertices[Group],MATCH(Edges[[#This Row],[Vertex 1]],GroupVertices[Vertex],0)),1,1,"")</f>
        <v>1</v>
      </c>
      <c r="T59" s="80" t="str">
        <f>REPLACE(INDEX(GroupVertices[Group],MATCH(Edges[[#This Row],[Vertex 2]],GroupVertices[Vertex],0)),1,1,"")</f>
        <v>1</v>
      </c>
      <c r="U59" s="34"/>
      <c r="V59" s="34"/>
      <c r="W59" s="34"/>
      <c r="X59" s="34"/>
      <c r="Y59" s="34"/>
      <c r="Z59" s="34"/>
      <c r="AA59" s="34"/>
      <c r="AB59" s="34"/>
      <c r="AC59" s="34"/>
    </row>
    <row r="60" spans="1:29" ht="15">
      <c r="A60" s="66" t="s">
        <v>230</v>
      </c>
      <c r="B60" s="66" t="s">
        <v>223</v>
      </c>
      <c r="C60" s="67" t="s">
        <v>696</v>
      </c>
      <c r="D60" s="68">
        <v>3</v>
      </c>
      <c r="E60" s="69" t="s">
        <v>132</v>
      </c>
      <c r="F60" s="70">
        <v>50</v>
      </c>
      <c r="G60" s="67"/>
      <c r="H60" s="71"/>
      <c r="I60" s="72"/>
      <c r="J60" s="72"/>
      <c r="K60" s="34" t="s">
        <v>65</v>
      </c>
      <c r="L60" s="79">
        <v>60</v>
      </c>
      <c r="M60" s="79"/>
      <c r="N60" s="74"/>
      <c r="O60" s="81" t="s">
        <v>241</v>
      </c>
      <c r="P60" s="81" t="s">
        <v>242</v>
      </c>
      <c r="Q60" s="81" t="s">
        <v>243</v>
      </c>
      <c r="R60">
        <v>1</v>
      </c>
      <c r="S60" s="80" t="str">
        <f>REPLACE(INDEX(GroupVertices[Group],MATCH(Edges[[#This Row],[Vertex 1]],GroupVertices[Vertex],0)),1,1,"")</f>
        <v>1</v>
      </c>
      <c r="T60" s="80" t="str">
        <f>REPLACE(INDEX(GroupVertices[Group],MATCH(Edges[[#This Row],[Vertex 2]],GroupVertices[Vertex],0)),1,1,"")</f>
        <v>1</v>
      </c>
      <c r="U60" s="34"/>
      <c r="V60" s="34"/>
      <c r="W60" s="34"/>
      <c r="X60" s="34"/>
      <c r="Y60" s="34"/>
      <c r="Z60" s="34"/>
      <c r="AA60" s="34"/>
      <c r="AB60" s="34"/>
      <c r="AC60" s="34"/>
    </row>
    <row r="61" spans="1:29" ht="15">
      <c r="A61" s="66" t="s">
        <v>231</v>
      </c>
      <c r="B61" s="66" t="s">
        <v>223</v>
      </c>
      <c r="C61" s="67" t="s">
        <v>696</v>
      </c>
      <c r="D61" s="68">
        <v>3</v>
      </c>
      <c r="E61" s="69" t="s">
        <v>132</v>
      </c>
      <c r="F61" s="70">
        <v>50</v>
      </c>
      <c r="G61" s="67"/>
      <c r="H61" s="71"/>
      <c r="I61" s="72"/>
      <c r="J61" s="72"/>
      <c r="K61" s="34" t="s">
        <v>65</v>
      </c>
      <c r="L61" s="79">
        <v>61</v>
      </c>
      <c r="M61" s="79"/>
      <c r="N61" s="74"/>
      <c r="O61" s="81" t="s">
        <v>241</v>
      </c>
      <c r="P61" s="81" t="s">
        <v>242</v>
      </c>
      <c r="Q61" s="81" t="s">
        <v>243</v>
      </c>
      <c r="R61">
        <v>1</v>
      </c>
      <c r="S61" s="80" t="str">
        <f>REPLACE(INDEX(GroupVertices[Group],MATCH(Edges[[#This Row],[Vertex 1]],GroupVertices[Vertex],0)),1,1,"")</f>
        <v>1</v>
      </c>
      <c r="T61" s="80" t="str">
        <f>REPLACE(INDEX(GroupVertices[Group],MATCH(Edges[[#This Row],[Vertex 2]],GroupVertices[Vertex],0)),1,1,"")</f>
        <v>1</v>
      </c>
      <c r="U61" s="34"/>
      <c r="V61" s="34"/>
      <c r="W61" s="34"/>
      <c r="X61" s="34"/>
      <c r="Y61" s="34"/>
      <c r="Z61" s="34"/>
      <c r="AA61" s="34"/>
      <c r="AB61" s="34"/>
      <c r="AC61" s="34"/>
    </row>
    <row r="62" spans="1:29" ht="15">
      <c r="A62" s="66" t="s">
        <v>232</v>
      </c>
      <c r="B62" s="66" t="s">
        <v>223</v>
      </c>
      <c r="C62" s="67" t="s">
        <v>696</v>
      </c>
      <c r="D62" s="68">
        <v>3</v>
      </c>
      <c r="E62" s="69" t="s">
        <v>132</v>
      </c>
      <c r="F62" s="70">
        <v>50</v>
      </c>
      <c r="G62" s="67"/>
      <c r="H62" s="71"/>
      <c r="I62" s="72"/>
      <c r="J62" s="72"/>
      <c r="K62" s="34" t="s">
        <v>65</v>
      </c>
      <c r="L62" s="79">
        <v>62</v>
      </c>
      <c r="M62" s="79"/>
      <c r="N62" s="74"/>
      <c r="O62" s="81" t="s">
        <v>241</v>
      </c>
      <c r="P62" s="81" t="s">
        <v>242</v>
      </c>
      <c r="Q62" s="81" t="s">
        <v>243</v>
      </c>
      <c r="R62">
        <v>1</v>
      </c>
      <c r="S62" s="80" t="str">
        <f>REPLACE(INDEX(GroupVertices[Group],MATCH(Edges[[#This Row],[Vertex 1]],GroupVertices[Vertex],0)),1,1,"")</f>
        <v>1</v>
      </c>
      <c r="T62" s="80" t="str">
        <f>REPLACE(INDEX(GroupVertices[Group],MATCH(Edges[[#This Row],[Vertex 2]],GroupVertices[Vertex],0)),1,1,"")</f>
        <v>1</v>
      </c>
      <c r="U62" s="34"/>
      <c r="V62" s="34"/>
      <c r="W62" s="34"/>
      <c r="X62" s="34"/>
      <c r="Y62" s="34"/>
      <c r="Z62" s="34"/>
      <c r="AA62" s="34"/>
      <c r="AB62" s="34"/>
      <c r="AC62" s="34"/>
    </row>
    <row r="63" spans="1:29" ht="15">
      <c r="A63" s="66" t="s">
        <v>233</v>
      </c>
      <c r="B63" s="66" t="s">
        <v>223</v>
      </c>
      <c r="C63" s="67" t="s">
        <v>696</v>
      </c>
      <c r="D63" s="68">
        <v>3</v>
      </c>
      <c r="E63" s="69" t="s">
        <v>132</v>
      </c>
      <c r="F63" s="70">
        <v>50</v>
      </c>
      <c r="G63" s="67"/>
      <c r="H63" s="71"/>
      <c r="I63" s="72"/>
      <c r="J63" s="72"/>
      <c r="K63" s="34" t="s">
        <v>65</v>
      </c>
      <c r="L63" s="79">
        <v>63</v>
      </c>
      <c r="M63" s="79"/>
      <c r="N63" s="74"/>
      <c r="O63" s="81" t="s">
        <v>241</v>
      </c>
      <c r="P63" s="81" t="s">
        <v>242</v>
      </c>
      <c r="Q63" s="81" t="s">
        <v>244</v>
      </c>
      <c r="R63">
        <v>1</v>
      </c>
      <c r="S63" s="80" t="str">
        <f>REPLACE(INDEX(GroupVertices[Group],MATCH(Edges[[#This Row],[Vertex 1]],GroupVertices[Vertex],0)),1,1,"")</f>
        <v>2</v>
      </c>
      <c r="T63" s="80" t="str">
        <f>REPLACE(INDEX(GroupVertices[Group],MATCH(Edges[[#This Row],[Vertex 2]],GroupVertices[Vertex],0)),1,1,"")</f>
        <v>1</v>
      </c>
      <c r="U63" s="34"/>
      <c r="V63" s="34"/>
      <c r="W63" s="34"/>
      <c r="X63" s="34"/>
      <c r="Y63" s="34"/>
      <c r="Z63" s="34"/>
      <c r="AA63" s="34"/>
      <c r="AB63" s="34"/>
      <c r="AC63" s="34"/>
    </row>
    <row r="64" spans="1:29" ht="15">
      <c r="A64" s="66" t="s">
        <v>234</v>
      </c>
      <c r="B64" s="66" t="s">
        <v>224</v>
      </c>
      <c r="C64" s="67" t="s">
        <v>696</v>
      </c>
      <c r="D64" s="68">
        <v>3</v>
      </c>
      <c r="E64" s="69" t="s">
        <v>132</v>
      </c>
      <c r="F64" s="70">
        <v>50</v>
      </c>
      <c r="G64" s="67"/>
      <c r="H64" s="71"/>
      <c r="I64" s="72"/>
      <c r="J64" s="72"/>
      <c r="K64" s="34" t="s">
        <v>65</v>
      </c>
      <c r="L64" s="79">
        <v>64</v>
      </c>
      <c r="M64" s="79"/>
      <c r="N64" s="74"/>
      <c r="O64" s="81" t="s">
        <v>241</v>
      </c>
      <c r="P64" s="81" t="s">
        <v>242</v>
      </c>
      <c r="Q64" s="81" t="s">
        <v>243</v>
      </c>
      <c r="R64">
        <v>1</v>
      </c>
      <c r="S64" s="80" t="str">
        <f>REPLACE(INDEX(GroupVertices[Group],MATCH(Edges[[#This Row],[Vertex 1]],GroupVertices[Vertex],0)),1,1,"")</f>
        <v>1</v>
      </c>
      <c r="T64" s="80" t="str">
        <f>REPLACE(INDEX(GroupVertices[Group],MATCH(Edges[[#This Row],[Vertex 2]],GroupVertices[Vertex],0)),1,1,"")</f>
        <v>1</v>
      </c>
      <c r="U64" s="34"/>
      <c r="V64" s="34"/>
      <c r="W64" s="34"/>
      <c r="X64" s="34"/>
      <c r="Y64" s="34"/>
      <c r="Z64" s="34"/>
      <c r="AA64" s="34"/>
      <c r="AB64" s="34"/>
      <c r="AC64" s="34"/>
    </row>
    <row r="65" spans="1:29" ht="15">
      <c r="A65" s="66" t="s">
        <v>225</v>
      </c>
      <c r="B65" s="66" t="s">
        <v>224</v>
      </c>
      <c r="C65" s="67" t="s">
        <v>696</v>
      </c>
      <c r="D65" s="68">
        <v>3</v>
      </c>
      <c r="E65" s="69" t="s">
        <v>132</v>
      </c>
      <c r="F65" s="70">
        <v>50</v>
      </c>
      <c r="G65" s="67"/>
      <c r="H65" s="71"/>
      <c r="I65" s="72"/>
      <c r="J65" s="72"/>
      <c r="K65" s="34" t="s">
        <v>65</v>
      </c>
      <c r="L65" s="79">
        <v>65</v>
      </c>
      <c r="M65" s="79"/>
      <c r="N65" s="74"/>
      <c r="O65" s="81" t="s">
        <v>241</v>
      </c>
      <c r="P65" s="81" t="s">
        <v>242</v>
      </c>
      <c r="Q65" s="81" t="s">
        <v>243</v>
      </c>
      <c r="R65">
        <v>1</v>
      </c>
      <c r="S65" s="80" t="str">
        <f>REPLACE(INDEX(GroupVertices[Group],MATCH(Edges[[#This Row],[Vertex 1]],GroupVertices[Vertex],0)),1,1,"")</f>
        <v>1</v>
      </c>
      <c r="T65" s="80" t="str">
        <f>REPLACE(INDEX(GroupVertices[Group],MATCH(Edges[[#This Row],[Vertex 2]],GroupVertices[Vertex],0)),1,1,"")</f>
        <v>1</v>
      </c>
      <c r="U65" s="34"/>
      <c r="V65" s="34"/>
      <c r="W65" s="34"/>
      <c r="X65" s="34"/>
      <c r="Y65" s="34"/>
      <c r="Z65" s="34"/>
      <c r="AA65" s="34"/>
      <c r="AB65" s="34"/>
      <c r="AC65" s="34"/>
    </row>
    <row r="66" spans="1:29" ht="15">
      <c r="A66" s="66" t="s">
        <v>226</v>
      </c>
      <c r="B66" s="66" t="s">
        <v>224</v>
      </c>
      <c r="C66" s="67" t="s">
        <v>696</v>
      </c>
      <c r="D66" s="68">
        <v>3</v>
      </c>
      <c r="E66" s="69" t="s">
        <v>132</v>
      </c>
      <c r="F66" s="70">
        <v>50</v>
      </c>
      <c r="G66" s="67"/>
      <c r="H66" s="71"/>
      <c r="I66" s="72"/>
      <c r="J66" s="72"/>
      <c r="K66" s="34" t="s">
        <v>65</v>
      </c>
      <c r="L66" s="79">
        <v>66</v>
      </c>
      <c r="M66" s="79"/>
      <c r="N66" s="74"/>
      <c r="O66" s="81" t="s">
        <v>241</v>
      </c>
      <c r="P66" s="81" t="s">
        <v>242</v>
      </c>
      <c r="Q66" s="81" t="s">
        <v>243</v>
      </c>
      <c r="R66">
        <v>1</v>
      </c>
      <c r="S66" s="80" t="str">
        <f>REPLACE(INDEX(GroupVertices[Group],MATCH(Edges[[#This Row],[Vertex 1]],GroupVertices[Vertex],0)),1,1,"")</f>
        <v>1</v>
      </c>
      <c r="T66" s="80" t="str">
        <f>REPLACE(INDEX(GroupVertices[Group],MATCH(Edges[[#This Row],[Vertex 2]],GroupVertices[Vertex],0)),1,1,"")</f>
        <v>1</v>
      </c>
      <c r="U66" s="34"/>
      <c r="V66" s="34"/>
      <c r="W66" s="34"/>
      <c r="X66" s="34"/>
      <c r="Y66" s="34"/>
      <c r="Z66" s="34"/>
      <c r="AA66" s="34"/>
      <c r="AB66" s="34"/>
      <c r="AC66" s="34"/>
    </row>
    <row r="67" spans="1:29" ht="15">
      <c r="A67" s="66" t="s">
        <v>227</v>
      </c>
      <c r="B67" s="66" t="s">
        <v>224</v>
      </c>
      <c r="C67" s="67" t="s">
        <v>696</v>
      </c>
      <c r="D67" s="68">
        <v>3</v>
      </c>
      <c r="E67" s="69" t="s">
        <v>132</v>
      </c>
      <c r="F67" s="70">
        <v>50</v>
      </c>
      <c r="G67" s="67"/>
      <c r="H67" s="71"/>
      <c r="I67" s="72"/>
      <c r="J67" s="72"/>
      <c r="K67" s="34" t="s">
        <v>65</v>
      </c>
      <c r="L67" s="79">
        <v>67</v>
      </c>
      <c r="M67" s="79"/>
      <c r="N67" s="74"/>
      <c r="O67" s="81" t="s">
        <v>241</v>
      </c>
      <c r="P67" s="81" t="s">
        <v>242</v>
      </c>
      <c r="Q67" s="81" t="s">
        <v>243</v>
      </c>
      <c r="R67">
        <v>1</v>
      </c>
      <c r="S67" s="80" t="str">
        <f>REPLACE(INDEX(GroupVertices[Group],MATCH(Edges[[#This Row],[Vertex 1]],GroupVertices[Vertex],0)),1,1,"")</f>
        <v>1</v>
      </c>
      <c r="T67" s="80" t="str">
        <f>REPLACE(INDEX(GroupVertices[Group],MATCH(Edges[[#This Row],[Vertex 2]],GroupVertices[Vertex],0)),1,1,"")</f>
        <v>1</v>
      </c>
      <c r="U67" s="34"/>
      <c r="V67" s="34"/>
      <c r="W67" s="34"/>
      <c r="X67" s="34"/>
      <c r="Y67" s="34"/>
      <c r="Z67" s="34"/>
      <c r="AA67" s="34"/>
      <c r="AB67" s="34"/>
      <c r="AC67" s="34"/>
    </row>
    <row r="68" spans="1:29" ht="15">
      <c r="A68" s="66" t="s">
        <v>228</v>
      </c>
      <c r="B68" s="66" t="s">
        <v>224</v>
      </c>
      <c r="C68" s="67" t="s">
        <v>696</v>
      </c>
      <c r="D68" s="68">
        <v>3</v>
      </c>
      <c r="E68" s="69" t="s">
        <v>132</v>
      </c>
      <c r="F68" s="70">
        <v>50</v>
      </c>
      <c r="G68" s="67"/>
      <c r="H68" s="71"/>
      <c r="I68" s="72"/>
      <c r="J68" s="72"/>
      <c r="K68" s="34" t="s">
        <v>65</v>
      </c>
      <c r="L68" s="79">
        <v>68</v>
      </c>
      <c r="M68" s="79"/>
      <c r="N68" s="74"/>
      <c r="O68" s="81" t="s">
        <v>241</v>
      </c>
      <c r="P68" s="81" t="s">
        <v>242</v>
      </c>
      <c r="Q68" s="81" t="s">
        <v>243</v>
      </c>
      <c r="R68">
        <v>1</v>
      </c>
      <c r="S68" s="80" t="str">
        <f>REPLACE(INDEX(GroupVertices[Group],MATCH(Edges[[#This Row],[Vertex 1]],GroupVertices[Vertex],0)),1,1,"")</f>
        <v>1</v>
      </c>
      <c r="T68" s="80" t="str">
        <f>REPLACE(INDEX(GroupVertices[Group],MATCH(Edges[[#This Row],[Vertex 2]],GroupVertices[Vertex],0)),1,1,"")</f>
        <v>1</v>
      </c>
      <c r="U68" s="34"/>
      <c r="V68" s="34"/>
      <c r="W68" s="34"/>
      <c r="X68" s="34"/>
      <c r="Y68" s="34"/>
      <c r="Z68" s="34"/>
      <c r="AA68" s="34"/>
      <c r="AB68" s="34"/>
      <c r="AC68" s="34"/>
    </row>
    <row r="69" spans="1:29" ht="15">
      <c r="A69" s="66" t="s">
        <v>229</v>
      </c>
      <c r="B69" s="66" t="s">
        <v>224</v>
      </c>
      <c r="C69" s="67" t="s">
        <v>696</v>
      </c>
      <c r="D69" s="68">
        <v>3</v>
      </c>
      <c r="E69" s="69" t="s">
        <v>132</v>
      </c>
      <c r="F69" s="70">
        <v>50</v>
      </c>
      <c r="G69" s="67"/>
      <c r="H69" s="71"/>
      <c r="I69" s="72"/>
      <c r="J69" s="72"/>
      <c r="K69" s="34" t="s">
        <v>65</v>
      </c>
      <c r="L69" s="79">
        <v>69</v>
      </c>
      <c r="M69" s="79"/>
      <c r="N69" s="74"/>
      <c r="O69" s="81" t="s">
        <v>241</v>
      </c>
      <c r="P69" s="81" t="s">
        <v>242</v>
      </c>
      <c r="Q69" s="81" t="s">
        <v>243</v>
      </c>
      <c r="R69">
        <v>1</v>
      </c>
      <c r="S69" s="80" t="str">
        <f>REPLACE(INDEX(GroupVertices[Group],MATCH(Edges[[#This Row],[Vertex 1]],GroupVertices[Vertex],0)),1,1,"")</f>
        <v>1</v>
      </c>
      <c r="T69" s="80" t="str">
        <f>REPLACE(INDEX(GroupVertices[Group],MATCH(Edges[[#This Row],[Vertex 2]],GroupVertices[Vertex],0)),1,1,"")</f>
        <v>1</v>
      </c>
      <c r="U69" s="34"/>
      <c r="V69" s="34"/>
      <c r="W69" s="34"/>
      <c r="X69" s="34"/>
      <c r="Y69" s="34"/>
      <c r="Z69" s="34"/>
      <c r="AA69" s="34"/>
      <c r="AB69" s="34"/>
      <c r="AC69" s="34"/>
    </row>
    <row r="70" spans="1:29" ht="15">
      <c r="A70" s="66" t="s">
        <v>230</v>
      </c>
      <c r="B70" s="66" t="s">
        <v>224</v>
      </c>
      <c r="C70" s="67" t="s">
        <v>696</v>
      </c>
      <c r="D70" s="68">
        <v>3</v>
      </c>
      <c r="E70" s="69" t="s">
        <v>132</v>
      </c>
      <c r="F70" s="70">
        <v>50</v>
      </c>
      <c r="G70" s="67"/>
      <c r="H70" s="71"/>
      <c r="I70" s="72"/>
      <c r="J70" s="72"/>
      <c r="K70" s="34" t="s">
        <v>65</v>
      </c>
      <c r="L70" s="79">
        <v>70</v>
      </c>
      <c r="M70" s="79"/>
      <c r="N70" s="74"/>
      <c r="O70" s="81" t="s">
        <v>241</v>
      </c>
      <c r="P70" s="81" t="s">
        <v>242</v>
      </c>
      <c r="Q70" s="81" t="s">
        <v>243</v>
      </c>
      <c r="R70">
        <v>1</v>
      </c>
      <c r="S70" s="80" t="str">
        <f>REPLACE(INDEX(GroupVertices[Group],MATCH(Edges[[#This Row],[Vertex 1]],GroupVertices[Vertex],0)),1,1,"")</f>
        <v>1</v>
      </c>
      <c r="T70" s="80" t="str">
        <f>REPLACE(INDEX(GroupVertices[Group],MATCH(Edges[[#This Row],[Vertex 2]],GroupVertices[Vertex],0)),1,1,"")</f>
        <v>1</v>
      </c>
      <c r="U70" s="34"/>
      <c r="V70" s="34"/>
      <c r="W70" s="34"/>
      <c r="X70" s="34"/>
      <c r="Y70" s="34"/>
      <c r="Z70" s="34"/>
      <c r="AA70" s="34"/>
      <c r="AB70" s="34"/>
      <c r="AC70" s="34"/>
    </row>
    <row r="71" spans="1:29" ht="15">
      <c r="A71" s="66" t="s">
        <v>231</v>
      </c>
      <c r="B71" s="66" t="s">
        <v>224</v>
      </c>
      <c r="C71" s="67" t="s">
        <v>696</v>
      </c>
      <c r="D71" s="68">
        <v>3</v>
      </c>
      <c r="E71" s="69" t="s">
        <v>132</v>
      </c>
      <c r="F71" s="70">
        <v>50</v>
      </c>
      <c r="G71" s="67"/>
      <c r="H71" s="71"/>
      <c r="I71" s="72"/>
      <c r="J71" s="72"/>
      <c r="K71" s="34" t="s">
        <v>65</v>
      </c>
      <c r="L71" s="79">
        <v>71</v>
      </c>
      <c r="M71" s="79"/>
      <c r="N71" s="74"/>
      <c r="O71" s="81" t="s">
        <v>241</v>
      </c>
      <c r="P71" s="81" t="s">
        <v>242</v>
      </c>
      <c r="Q71" s="81" t="s">
        <v>243</v>
      </c>
      <c r="R71">
        <v>1</v>
      </c>
      <c r="S71" s="80" t="str">
        <f>REPLACE(INDEX(GroupVertices[Group],MATCH(Edges[[#This Row],[Vertex 1]],GroupVertices[Vertex],0)),1,1,"")</f>
        <v>1</v>
      </c>
      <c r="T71" s="80" t="str">
        <f>REPLACE(INDEX(GroupVertices[Group],MATCH(Edges[[#This Row],[Vertex 2]],GroupVertices[Vertex],0)),1,1,"")</f>
        <v>1</v>
      </c>
      <c r="U71" s="34"/>
      <c r="V71" s="34"/>
      <c r="W71" s="34"/>
      <c r="X71" s="34"/>
      <c r="Y71" s="34"/>
      <c r="Z71" s="34"/>
      <c r="AA71" s="34"/>
      <c r="AB71" s="34"/>
      <c r="AC71" s="34"/>
    </row>
    <row r="72" spans="1:29" ht="15">
      <c r="A72" s="66" t="s">
        <v>232</v>
      </c>
      <c r="B72" s="66" t="s">
        <v>224</v>
      </c>
      <c r="C72" s="67" t="s">
        <v>696</v>
      </c>
      <c r="D72" s="68">
        <v>3</v>
      </c>
      <c r="E72" s="69" t="s">
        <v>132</v>
      </c>
      <c r="F72" s="70">
        <v>50</v>
      </c>
      <c r="G72" s="67"/>
      <c r="H72" s="71"/>
      <c r="I72" s="72"/>
      <c r="J72" s="72"/>
      <c r="K72" s="34" t="s">
        <v>65</v>
      </c>
      <c r="L72" s="79">
        <v>72</v>
      </c>
      <c r="M72" s="79"/>
      <c r="N72" s="74"/>
      <c r="O72" s="81" t="s">
        <v>241</v>
      </c>
      <c r="P72" s="81" t="s">
        <v>242</v>
      </c>
      <c r="Q72" s="81" t="s">
        <v>243</v>
      </c>
      <c r="R72">
        <v>1</v>
      </c>
      <c r="S72" s="80" t="str">
        <f>REPLACE(INDEX(GroupVertices[Group],MATCH(Edges[[#This Row],[Vertex 1]],GroupVertices[Vertex],0)),1,1,"")</f>
        <v>1</v>
      </c>
      <c r="T72" s="80" t="str">
        <f>REPLACE(INDEX(GroupVertices[Group],MATCH(Edges[[#This Row],[Vertex 2]],GroupVertices[Vertex],0)),1,1,"")</f>
        <v>1</v>
      </c>
      <c r="U72" s="34"/>
      <c r="V72" s="34"/>
      <c r="W72" s="34"/>
      <c r="X72" s="34"/>
      <c r="Y72" s="34"/>
      <c r="Z72" s="34"/>
      <c r="AA72" s="34"/>
      <c r="AB72" s="34"/>
      <c r="AC72" s="34"/>
    </row>
    <row r="73" spans="1:29" ht="15">
      <c r="A73" s="66" t="s">
        <v>233</v>
      </c>
      <c r="B73" s="66" t="s">
        <v>224</v>
      </c>
      <c r="C73" s="67" t="s">
        <v>696</v>
      </c>
      <c r="D73" s="68">
        <v>3</v>
      </c>
      <c r="E73" s="69" t="s">
        <v>132</v>
      </c>
      <c r="F73" s="70">
        <v>50</v>
      </c>
      <c r="G73" s="67"/>
      <c r="H73" s="71"/>
      <c r="I73" s="72"/>
      <c r="J73" s="72"/>
      <c r="K73" s="34" t="s">
        <v>65</v>
      </c>
      <c r="L73" s="79">
        <v>73</v>
      </c>
      <c r="M73" s="79"/>
      <c r="N73" s="74"/>
      <c r="O73" s="81" t="s">
        <v>241</v>
      </c>
      <c r="P73" s="81" t="s">
        <v>242</v>
      </c>
      <c r="Q73" s="81" t="s">
        <v>244</v>
      </c>
      <c r="R73">
        <v>1</v>
      </c>
      <c r="S73" s="80" t="str">
        <f>REPLACE(INDEX(GroupVertices[Group],MATCH(Edges[[#This Row],[Vertex 1]],GroupVertices[Vertex],0)),1,1,"")</f>
        <v>2</v>
      </c>
      <c r="T73" s="80" t="str">
        <f>REPLACE(INDEX(GroupVertices[Group],MATCH(Edges[[#This Row],[Vertex 2]],GroupVertices[Vertex],0)),1,1,"")</f>
        <v>1</v>
      </c>
      <c r="U73" s="34"/>
      <c r="V73" s="34"/>
      <c r="W73" s="34"/>
      <c r="X73" s="34"/>
      <c r="Y73" s="34"/>
      <c r="Z73" s="34"/>
      <c r="AA73" s="34"/>
      <c r="AB73" s="34"/>
      <c r="AC73" s="34"/>
    </row>
    <row r="74" spans="1:29" ht="15">
      <c r="A74" s="66" t="s">
        <v>225</v>
      </c>
      <c r="B74" s="66" t="s">
        <v>234</v>
      </c>
      <c r="C74" s="67" t="s">
        <v>696</v>
      </c>
      <c r="D74" s="68">
        <v>3</v>
      </c>
      <c r="E74" s="69" t="s">
        <v>132</v>
      </c>
      <c r="F74" s="70">
        <v>50</v>
      </c>
      <c r="G74" s="67"/>
      <c r="H74" s="71"/>
      <c r="I74" s="72"/>
      <c r="J74" s="72"/>
      <c r="K74" s="34" t="s">
        <v>65</v>
      </c>
      <c r="L74" s="79">
        <v>74</v>
      </c>
      <c r="M74" s="79"/>
      <c r="N74" s="74"/>
      <c r="O74" s="81" t="s">
        <v>241</v>
      </c>
      <c r="P74" s="81" t="s">
        <v>242</v>
      </c>
      <c r="Q74" s="81" t="s">
        <v>243</v>
      </c>
      <c r="R74">
        <v>1</v>
      </c>
      <c r="S74" s="80" t="str">
        <f>REPLACE(INDEX(GroupVertices[Group],MATCH(Edges[[#This Row],[Vertex 1]],GroupVertices[Vertex],0)),1,1,"")</f>
        <v>1</v>
      </c>
      <c r="T74" s="80" t="str">
        <f>REPLACE(INDEX(GroupVertices[Group],MATCH(Edges[[#This Row],[Vertex 2]],GroupVertices[Vertex],0)),1,1,"")</f>
        <v>1</v>
      </c>
      <c r="U74" s="34"/>
      <c r="V74" s="34"/>
      <c r="W74" s="34"/>
      <c r="X74" s="34"/>
      <c r="Y74" s="34"/>
      <c r="Z74" s="34"/>
      <c r="AA74" s="34"/>
      <c r="AB74" s="34"/>
      <c r="AC74" s="34"/>
    </row>
    <row r="75" spans="1:29" ht="15">
      <c r="A75" s="66" t="s">
        <v>226</v>
      </c>
      <c r="B75" s="66" t="s">
        <v>234</v>
      </c>
      <c r="C75" s="67" t="s">
        <v>696</v>
      </c>
      <c r="D75" s="68">
        <v>3</v>
      </c>
      <c r="E75" s="69" t="s">
        <v>132</v>
      </c>
      <c r="F75" s="70">
        <v>50</v>
      </c>
      <c r="G75" s="67"/>
      <c r="H75" s="71"/>
      <c r="I75" s="72"/>
      <c r="J75" s="72"/>
      <c r="K75" s="34" t="s">
        <v>65</v>
      </c>
      <c r="L75" s="79">
        <v>75</v>
      </c>
      <c r="M75" s="79"/>
      <c r="N75" s="74"/>
      <c r="O75" s="81" t="s">
        <v>241</v>
      </c>
      <c r="P75" s="81" t="s">
        <v>242</v>
      </c>
      <c r="Q75" s="81" t="s">
        <v>243</v>
      </c>
      <c r="R75">
        <v>1</v>
      </c>
      <c r="S75" s="80" t="str">
        <f>REPLACE(INDEX(GroupVertices[Group],MATCH(Edges[[#This Row],[Vertex 1]],GroupVertices[Vertex],0)),1,1,"")</f>
        <v>1</v>
      </c>
      <c r="T75" s="80" t="str">
        <f>REPLACE(INDEX(GroupVertices[Group],MATCH(Edges[[#This Row],[Vertex 2]],GroupVertices[Vertex],0)),1,1,"")</f>
        <v>1</v>
      </c>
      <c r="U75" s="34"/>
      <c r="V75" s="34"/>
      <c r="W75" s="34"/>
      <c r="X75" s="34"/>
      <c r="Y75" s="34"/>
      <c r="Z75" s="34"/>
      <c r="AA75" s="34"/>
      <c r="AB75" s="34"/>
      <c r="AC75" s="34"/>
    </row>
    <row r="76" spans="1:29" ht="15">
      <c r="A76" s="66" t="s">
        <v>231</v>
      </c>
      <c r="B76" s="66" t="s">
        <v>234</v>
      </c>
      <c r="C76" s="67" t="s">
        <v>696</v>
      </c>
      <c r="D76" s="68">
        <v>3</v>
      </c>
      <c r="E76" s="69" t="s">
        <v>132</v>
      </c>
      <c r="F76" s="70">
        <v>50</v>
      </c>
      <c r="G76" s="67"/>
      <c r="H76" s="71"/>
      <c r="I76" s="72"/>
      <c r="J76" s="72"/>
      <c r="K76" s="34" t="s">
        <v>65</v>
      </c>
      <c r="L76" s="79">
        <v>76</v>
      </c>
      <c r="M76" s="79"/>
      <c r="N76" s="74"/>
      <c r="O76" s="81" t="s">
        <v>241</v>
      </c>
      <c r="P76" s="81" t="s">
        <v>242</v>
      </c>
      <c r="Q76" s="81" t="s">
        <v>243</v>
      </c>
      <c r="R76">
        <v>1</v>
      </c>
      <c r="S76" s="80" t="str">
        <f>REPLACE(INDEX(GroupVertices[Group],MATCH(Edges[[#This Row],[Vertex 1]],GroupVertices[Vertex],0)),1,1,"")</f>
        <v>1</v>
      </c>
      <c r="T76" s="80" t="str">
        <f>REPLACE(INDEX(GroupVertices[Group],MATCH(Edges[[#This Row],[Vertex 2]],GroupVertices[Vertex],0)),1,1,"")</f>
        <v>1</v>
      </c>
      <c r="U76" s="34"/>
      <c r="V76" s="34"/>
      <c r="W76" s="34"/>
      <c r="X76" s="34"/>
      <c r="Y76" s="34"/>
      <c r="Z76" s="34"/>
      <c r="AA76" s="34"/>
      <c r="AB76" s="34"/>
      <c r="AC76" s="34"/>
    </row>
    <row r="77" spans="1:29" ht="15">
      <c r="A77" s="66" t="s">
        <v>233</v>
      </c>
      <c r="B77" s="66" t="s">
        <v>234</v>
      </c>
      <c r="C77" s="67" t="s">
        <v>696</v>
      </c>
      <c r="D77" s="68">
        <v>3</v>
      </c>
      <c r="E77" s="69" t="s">
        <v>132</v>
      </c>
      <c r="F77" s="70">
        <v>50</v>
      </c>
      <c r="G77" s="67"/>
      <c r="H77" s="71"/>
      <c r="I77" s="72"/>
      <c r="J77" s="72"/>
      <c r="K77" s="34" t="s">
        <v>65</v>
      </c>
      <c r="L77" s="79">
        <v>77</v>
      </c>
      <c r="M77" s="79"/>
      <c r="N77" s="74"/>
      <c r="O77" s="81" t="s">
        <v>241</v>
      </c>
      <c r="P77" s="81" t="s">
        <v>242</v>
      </c>
      <c r="Q77" s="81" t="s">
        <v>244</v>
      </c>
      <c r="R77">
        <v>1</v>
      </c>
      <c r="S77" s="80" t="str">
        <f>REPLACE(INDEX(GroupVertices[Group],MATCH(Edges[[#This Row],[Vertex 1]],GroupVertices[Vertex],0)),1,1,"")</f>
        <v>2</v>
      </c>
      <c r="T77" s="80" t="str">
        <f>REPLACE(INDEX(GroupVertices[Group],MATCH(Edges[[#This Row],[Vertex 2]],GroupVertices[Vertex],0)),1,1,"")</f>
        <v>1</v>
      </c>
      <c r="U77" s="34"/>
      <c r="V77" s="34"/>
      <c r="W77" s="34"/>
      <c r="X77" s="34"/>
      <c r="Y77" s="34"/>
      <c r="Z77" s="34"/>
      <c r="AA77" s="34"/>
      <c r="AB77" s="34"/>
      <c r="AC77" s="34"/>
    </row>
    <row r="78" spans="1:29" ht="15">
      <c r="A78" s="66" t="s">
        <v>226</v>
      </c>
      <c r="B78" s="66" t="s">
        <v>225</v>
      </c>
      <c r="C78" s="67" t="s">
        <v>696</v>
      </c>
      <c r="D78" s="68">
        <v>3</v>
      </c>
      <c r="E78" s="69" t="s">
        <v>132</v>
      </c>
      <c r="F78" s="70">
        <v>50</v>
      </c>
      <c r="G78" s="67"/>
      <c r="H78" s="71"/>
      <c r="I78" s="72"/>
      <c r="J78" s="72"/>
      <c r="K78" s="34" t="s">
        <v>65</v>
      </c>
      <c r="L78" s="79">
        <v>78</v>
      </c>
      <c r="M78" s="79"/>
      <c r="N78" s="74"/>
      <c r="O78" s="81" t="s">
        <v>241</v>
      </c>
      <c r="P78" s="81" t="s">
        <v>242</v>
      </c>
      <c r="Q78" s="81" t="s">
        <v>243</v>
      </c>
      <c r="R78">
        <v>1</v>
      </c>
      <c r="S78" s="80" t="str">
        <f>REPLACE(INDEX(GroupVertices[Group],MATCH(Edges[[#This Row],[Vertex 1]],GroupVertices[Vertex],0)),1,1,"")</f>
        <v>1</v>
      </c>
      <c r="T78" s="80" t="str">
        <f>REPLACE(INDEX(GroupVertices[Group],MATCH(Edges[[#This Row],[Vertex 2]],GroupVertices[Vertex],0)),1,1,"")</f>
        <v>1</v>
      </c>
      <c r="U78" s="34"/>
      <c r="V78" s="34"/>
      <c r="W78" s="34"/>
      <c r="X78" s="34"/>
      <c r="Y78" s="34"/>
      <c r="Z78" s="34"/>
      <c r="AA78" s="34"/>
      <c r="AB78" s="34"/>
      <c r="AC78" s="34"/>
    </row>
    <row r="79" spans="1:29" ht="15">
      <c r="A79" s="66" t="s">
        <v>227</v>
      </c>
      <c r="B79" s="66" t="s">
        <v>225</v>
      </c>
      <c r="C79" s="67" t="s">
        <v>696</v>
      </c>
      <c r="D79" s="68">
        <v>3</v>
      </c>
      <c r="E79" s="69" t="s">
        <v>132</v>
      </c>
      <c r="F79" s="70">
        <v>50</v>
      </c>
      <c r="G79" s="67"/>
      <c r="H79" s="71"/>
      <c r="I79" s="72"/>
      <c r="J79" s="72"/>
      <c r="K79" s="34" t="s">
        <v>65</v>
      </c>
      <c r="L79" s="79">
        <v>79</v>
      </c>
      <c r="M79" s="79"/>
      <c r="N79" s="74"/>
      <c r="O79" s="81" t="s">
        <v>241</v>
      </c>
      <c r="P79" s="81" t="s">
        <v>242</v>
      </c>
      <c r="Q79" s="81" t="s">
        <v>243</v>
      </c>
      <c r="R79">
        <v>1</v>
      </c>
      <c r="S79" s="80" t="str">
        <f>REPLACE(INDEX(GroupVertices[Group],MATCH(Edges[[#This Row],[Vertex 1]],GroupVertices[Vertex],0)),1,1,"")</f>
        <v>1</v>
      </c>
      <c r="T79" s="80" t="str">
        <f>REPLACE(INDEX(GroupVertices[Group],MATCH(Edges[[#This Row],[Vertex 2]],GroupVertices[Vertex],0)),1,1,"")</f>
        <v>1</v>
      </c>
      <c r="U79" s="34"/>
      <c r="V79" s="34"/>
      <c r="W79" s="34"/>
      <c r="X79" s="34"/>
      <c r="Y79" s="34"/>
      <c r="Z79" s="34"/>
      <c r="AA79" s="34"/>
      <c r="AB79" s="34"/>
      <c r="AC79" s="34"/>
    </row>
    <row r="80" spans="1:29" ht="15">
      <c r="A80" s="66" t="s">
        <v>228</v>
      </c>
      <c r="B80" s="66" t="s">
        <v>225</v>
      </c>
      <c r="C80" s="67" t="s">
        <v>696</v>
      </c>
      <c r="D80" s="68">
        <v>3</v>
      </c>
      <c r="E80" s="69" t="s">
        <v>132</v>
      </c>
      <c r="F80" s="70">
        <v>50</v>
      </c>
      <c r="G80" s="67"/>
      <c r="H80" s="71"/>
      <c r="I80" s="72"/>
      <c r="J80" s="72"/>
      <c r="K80" s="34" t="s">
        <v>65</v>
      </c>
      <c r="L80" s="79">
        <v>80</v>
      </c>
      <c r="M80" s="79"/>
      <c r="N80" s="74"/>
      <c r="O80" s="81" t="s">
        <v>241</v>
      </c>
      <c r="P80" s="81" t="s">
        <v>242</v>
      </c>
      <c r="Q80" s="81" t="s">
        <v>243</v>
      </c>
      <c r="R80">
        <v>1</v>
      </c>
      <c r="S80" s="80" t="str">
        <f>REPLACE(INDEX(GroupVertices[Group],MATCH(Edges[[#This Row],[Vertex 1]],GroupVertices[Vertex],0)),1,1,"")</f>
        <v>1</v>
      </c>
      <c r="T80" s="80" t="str">
        <f>REPLACE(INDEX(GroupVertices[Group],MATCH(Edges[[#This Row],[Vertex 2]],GroupVertices[Vertex],0)),1,1,"")</f>
        <v>1</v>
      </c>
      <c r="U80" s="34"/>
      <c r="V80" s="34"/>
      <c r="W80" s="34"/>
      <c r="X80" s="34"/>
      <c r="Y80" s="34"/>
      <c r="Z80" s="34"/>
      <c r="AA80" s="34"/>
      <c r="AB80" s="34"/>
      <c r="AC80" s="34"/>
    </row>
    <row r="81" spans="1:29" ht="15">
      <c r="A81" s="66" t="s">
        <v>229</v>
      </c>
      <c r="B81" s="66" t="s">
        <v>225</v>
      </c>
      <c r="C81" s="67" t="s">
        <v>696</v>
      </c>
      <c r="D81" s="68">
        <v>3</v>
      </c>
      <c r="E81" s="69" t="s">
        <v>132</v>
      </c>
      <c r="F81" s="70">
        <v>50</v>
      </c>
      <c r="G81" s="67"/>
      <c r="H81" s="71"/>
      <c r="I81" s="72"/>
      <c r="J81" s="72"/>
      <c r="K81" s="34" t="s">
        <v>65</v>
      </c>
      <c r="L81" s="79">
        <v>81</v>
      </c>
      <c r="M81" s="79"/>
      <c r="N81" s="74"/>
      <c r="O81" s="81" t="s">
        <v>241</v>
      </c>
      <c r="P81" s="81" t="s">
        <v>242</v>
      </c>
      <c r="Q81" s="81" t="s">
        <v>243</v>
      </c>
      <c r="R81">
        <v>1</v>
      </c>
      <c r="S81" s="80" t="str">
        <f>REPLACE(INDEX(GroupVertices[Group],MATCH(Edges[[#This Row],[Vertex 1]],GroupVertices[Vertex],0)),1,1,"")</f>
        <v>1</v>
      </c>
      <c r="T81" s="80" t="str">
        <f>REPLACE(INDEX(GroupVertices[Group],MATCH(Edges[[#This Row],[Vertex 2]],GroupVertices[Vertex],0)),1,1,"")</f>
        <v>1</v>
      </c>
      <c r="U81" s="34"/>
      <c r="V81" s="34"/>
      <c r="W81" s="34"/>
      <c r="X81" s="34"/>
      <c r="Y81" s="34"/>
      <c r="Z81" s="34"/>
      <c r="AA81" s="34"/>
      <c r="AB81" s="34"/>
      <c r="AC81" s="34"/>
    </row>
    <row r="82" spans="1:29" ht="15">
      <c r="A82" s="66" t="s">
        <v>230</v>
      </c>
      <c r="B82" s="66" t="s">
        <v>225</v>
      </c>
      <c r="C82" s="67" t="s">
        <v>696</v>
      </c>
      <c r="D82" s="68">
        <v>3</v>
      </c>
      <c r="E82" s="69" t="s">
        <v>132</v>
      </c>
      <c r="F82" s="70">
        <v>50</v>
      </c>
      <c r="G82" s="67"/>
      <c r="H82" s="71"/>
      <c r="I82" s="72"/>
      <c r="J82" s="72"/>
      <c r="K82" s="34" t="s">
        <v>65</v>
      </c>
      <c r="L82" s="79">
        <v>82</v>
      </c>
      <c r="M82" s="79"/>
      <c r="N82" s="74"/>
      <c r="O82" s="81" t="s">
        <v>241</v>
      </c>
      <c r="P82" s="81" t="s">
        <v>242</v>
      </c>
      <c r="Q82" s="81" t="s">
        <v>243</v>
      </c>
      <c r="R82">
        <v>1</v>
      </c>
      <c r="S82" s="80" t="str">
        <f>REPLACE(INDEX(GroupVertices[Group],MATCH(Edges[[#This Row],[Vertex 1]],GroupVertices[Vertex],0)),1,1,"")</f>
        <v>1</v>
      </c>
      <c r="T82" s="80" t="str">
        <f>REPLACE(INDEX(GroupVertices[Group],MATCH(Edges[[#This Row],[Vertex 2]],GroupVertices[Vertex],0)),1,1,"")</f>
        <v>1</v>
      </c>
      <c r="U82" s="34"/>
      <c r="V82" s="34"/>
      <c r="W82" s="34"/>
      <c r="X82" s="34"/>
      <c r="Y82" s="34"/>
      <c r="Z82" s="34"/>
      <c r="AA82" s="34"/>
      <c r="AB82" s="34"/>
      <c r="AC82" s="34"/>
    </row>
    <row r="83" spans="1:29" ht="15">
      <c r="A83" s="66" t="s">
        <v>231</v>
      </c>
      <c r="B83" s="66" t="s">
        <v>225</v>
      </c>
      <c r="C83" s="67" t="s">
        <v>696</v>
      </c>
      <c r="D83" s="68">
        <v>3</v>
      </c>
      <c r="E83" s="69" t="s">
        <v>132</v>
      </c>
      <c r="F83" s="70">
        <v>50</v>
      </c>
      <c r="G83" s="67"/>
      <c r="H83" s="71"/>
      <c r="I83" s="72"/>
      <c r="J83" s="72"/>
      <c r="K83" s="34" t="s">
        <v>65</v>
      </c>
      <c r="L83" s="79">
        <v>83</v>
      </c>
      <c r="M83" s="79"/>
      <c r="N83" s="74"/>
      <c r="O83" s="81" t="s">
        <v>241</v>
      </c>
      <c r="P83" s="81" t="s">
        <v>242</v>
      </c>
      <c r="Q83" s="81" t="s">
        <v>243</v>
      </c>
      <c r="R83">
        <v>1</v>
      </c>
      <c r="S83" s="80" t="str">
        <f>REPLACE(INDEX(GroupVertices[Group],MATCH(Edges[[#This Row],[Vertex 1]],GroupVertices[Vertex],0)),1,1,"")</f>
        <v>1</v>
      </c>
      <c r="T83" s="80" t="str">
        <f>REPLACE(INDEX(GroupVertices[Group],MATCH(Edges[[#This Row],[Vertex 2]],GroupVertices[Vertex],0)),1,1,"")</f>
        <v>1</v>
      </c>
      <c r="U83" s="34"/>
      <c r="V83" s="34"/>
      <c r="W83" s="34"/>
      <c r="X83" s="34"/>
      <c r="Y83" s="34"/>
      <c r="Z83" s="34"/>
      <c r="AA83" s="34"/>
      <c r="AB83" s="34"/>
      <c r="AC83" s="34"/>
    </row>
    <row r="84" spans="1:29" ht="15">
      <c r="A84" s="66" t="s">
        <v>232</v>
      </c>
      <c r="B84" s="66" t="s">
        <v>225</v>
      </c>
      <c r="C84" s="67" t="s">
        <v>696</v>
      </c>
      <c r="D84" s="68">
        <v>3</v>
      </c>
      <c r="E84" s="69" t="s">
        <v>132</v>
      </c>
      <c r="F84" s="70">
        <v>50</v>
      </c>
      <c r="G84" s="67"/>
      <c r="H84" s="71"/>
      <c r="I84" s="72"/>
      <c r="J84" s="72"/>
      <c r="K84" s="34" t="s">
        <v>65</v>
      </c>
      <c r="L84" s="79">
        <v>84</v>
      </c>
      <c r="M84" s="79"/>
      <c r="N84" s="74"/>
      <c r="O84" s="81" t="s">
        <v>241</v>
      </c>
      <c r="P84" s="81" t="s">
        <v>242</v>
      </c>
      <c r="Q84" s="81" t="s">
        <v>243</v>
      </c>
      <c r="R84">
        <v>1</v>
      </c>
      <c r="S84" s="80" t="str">
        <f>REPLACE(INDEX(GroupVertices[Group],MATCH(Edges[[#This Row],[Vertex 1]],GroupVertices[Vertex],0)),1,1,"")</f>
        <v>1</v>
      </c>
      <c r="T84" s="80" t="str">
        <f>REPLACE(INDEX(GroupVertices[Group],MATCH(Edges[[#This Row],[Vertex 2]],GroupVertices[Vertex],0)),1,1,"")</f>
        <v>1</v>
      </c>
      <c r="U84" s="34"/>
      <c r="V84" s="34"/>
      <c r="W84" s="34"/>
      <c r="X84" s="34"/>
      <c r="Y84" s="34"/>
      <c r="Z84" s="34"/>
      <c r="AA84" s="34"/>
      <c r="AB84" s="34"/>
      <c r="AC84" s="34"/>
    </row>
    <row r="85" spans="1:29" ht="15">
      <c r="A85" s="66" t="s">
        <v>233</v>
      </c>
      <c r="B85" s="66" t="s">
        <v>225</v>
      </c>
      <c r="C85" s="67" t="s">
        <v>696</v>
      </c>
      <c r="D85" s="68">
        <v>3</v>
      </c>
      <c r="E85" s="69" t="s">
        <v>132</v>
      </c>
      <c r="F85" s="70">
        <v>50</v>
      </c>
      <c r="G85" s="67"/>
      <c r="H85" s="71"/>
      <c r="I85" s="72"/>
      <c r="J85" s="72"/>
      <c r="K85" s="34" t="s">
        <v>65</v>
      </c>
      <c r="L85" s="79">
        <v>85</v>
      </c>
      <c r="M85" s="79"/>
      <c r="N85" s="74"/>
      <c r="O85" s="81" t="s">
        <v>241</v>
      </c>
      <c r="P85" s="81" t="s">
        <v>242</v>
      </c>
      <c r="Q85" s="81" t="s">
        <v>244</v>
      </c>
      <c r="R85">
        <v>1</v>
      </c>
      <c r="S85" s="80" t="str">
        <f>REPLACE(INDEX(GroupVertices[Group],MATCH(Edges[[#This Row],[Vertex 1]],GroupVertices[Vertex],0)),1,1,"")</f>
        <v>2</v>
      </c>
      <c r="T85" s="80" t="str">
        <f>REPLACE(INDEX(GroupVertices[Group],MATCH(Edges[[#This Row],[Vertex 2]],GroupVertices[Vertex],0)),1,1,"")</f>
        <v>1</v>
      </c>
      <c r="U85" s="34"/>
      <c r="V85" s="34"/>
      <c r="W85" s="34"/>
      <c r="X85" s="34"/>
      <c r="Y85" s="34"/>
      <c r="Z85" s="34"/>
      <c r="AA85" s="34"/>
      <c r="AB85" s="34"/>
      <c r="AC85" s="34"/>
    </row>
    <row r="86" spans="1:29" ht="15">
      <c r="A86" s="66" t="s">
        <v>227</v>
      </c>
      <c r="B86" s="66" t="s">
        <v>226</v>
      </c>
      <c r="C86" s="67" t="s">
        <v>696</v>
      </c>
      <c r="D86" s="68">
        <v>3</v>
      </c>
      <c r="E86" s="69" t="s">
        <v>132</v>
      </c>
      <c r="F86" s="70">
        <v>50</v>
      </c>
      <c r="G86" s="67"/>
      <c r="H86" s="71"/>
      <c r="I86" s="72"/>
      <c r="J86" s="72"/>
      <c r="K86" s="34" t="s">
        <v>65</v>
      </c>
      <c r="L86" s="79">
        <v>86</v>
      </c>
      <c r="M86" s="79"/>
      <c r="N86" s="74"/>
      <c r="O86" s="81" t="s">
        <v>241</v>
      </c>
      <c r="P86" s="81" t="s">
        <v>242</v>
      </c>
      <c r="Q86" s="81" t="s">
        <v>243</v>
      </c>
      <c r="R86">
        <v>1</v>
      </c>
      <c r="S86" s="80" t="str">
        <f>REPLACE(INDEX(GroupVertices[Group],MATCH(Edges[[#This Row],[Vertex 1]],GroupVertices[Vertex],0)),1,1,"")</f>
        <v>1</v>
      </c>
      <c r="T86" s="80" t="str">
        <f>REPLACE(INDEX(GroupVertices[Group],MATCH(Edges[[#This Row],[Vertex 2]],GroupVertices[Vertex],0)),1,1,"")</f>
        <v>1</v>
      </c>
      <c r="U86" s="34"/>
      <c r="V86" s="34"/>
      <c r="W86" s="34"/>
      <c r="X86" s="34"/>
      <c r="Y86" s="34"/>
      <c r="Z86" s="34"/>
      <c r="AA86" s="34"/>
      <c r="AB86" s="34"/>
      <c r="AC86" s="34"/>
    </row>
    <row r="87" spans="1:29" ht="15">
      <c r="A87" s="66" t="s">
        <v>228</v>
      </c>
      <c r="B87" s="66" t="s">
        <v>226</v>
      </c>
      <c r="C87" s="67" t="s">
        <v>696</v>
      </c>
      <c r="D87" s="68">
        <v>3</v>
      </c>
      <c r="E87" s="69" t="s">
        <v>132</v>
      </c>
      <c r="F87" s="70">
        <v>50</v>
      </c>
      <c r="G87" s="67"/>
      <c r="H87" s="71"/>
      <c r="I87" s="72"/>
      <c r="J87" s="72"/>
      <c r="K87" s="34" t="s">
        <v>65</v>
      </c>
      <c r="L87" s="79">
        <v>87</v>
      </c>
      <c r="M87" s="79"/>
      <c r="N87" s="74"/>
      <c r="O87" s="81" t="s">
        <v>241</v>
      </c>
      <c r="P87" s="81" t="s">
        <v>242</v>
      </c>
      <c r="Q87" s="81" t="s">
        <v>243</v>
      </c>
      <c r="R87">
        <v>1</v>
      </c>
      <c r="S87" s="80" t="str">
        <f>REPLACE(INDEX(GroupVertices[Group],MATCH(Edges[[#This Row],[Vertex 1]],GroupVertices[Vertex],0)),1,1,"")</f>
        <v>1</v>
      </c>
      <c r="T87" s="80" t="str">
        <f>REPLACE(INDEX(GroupVertices[Group],MATCH(Edges[[#This Row],[Vertex 2]],GroupVertices[Vertex],0)),1,1,"")</f>
        <v>1</v>
      </c>
      <c r="U87" s="34"/>
      <c r="V87" s="34"/>
      <c r="W87" s="34"/>
      <c r="X87" s="34"/>
      <c r="Y87" s="34"/>
      <c r="Z87" s="34"/>
      <c r="AA87" s="34"/>
      <c r="AB87" s="34"/>
      <c r="AC87" s="34"/>
    </row>
    <row r="88" spans="1:29" ht="15">
      <c r="A88" s="66" t="s">
        <v>229</v>
      </c>
      <c r="B88" s="66" t="s">
        <v>226</v>
      </c>
      <c r="C88" s="67" t="s">
        <v>696</v>
      </c>
      <c r="D88" s="68">
        <v>3</v>
      </c>
      <c r="E88" s="69" t="s">
        <v>132</v>
      </c>
      <c r="F88" s="70">
        <v>50</v>
      </c>
      <c r="G88" s="67"/>
      <c r="H88" s="71"/>
      <c r="I88" s="72"/>
      <c r="J88" s="72"/>
      <c r="K88" s="34" t="s">
        <v>65</v>
      </c>
      <c r="L88" s="79">
        <v>88</v>
      </c>
      <c r="M88" s="79"/>
      <c r="N88" s="74"/>
      <c r="O88" s="81" t="s">
        <v>241</v>
      </c>
      <c r="P88" s="81" t="s">
        <v>242</v>
      </c>
      <c r="Q88" s="81" t="s">
        <v>243</v>
      </c>
      <c r="R88">
        <v>1</v>
      </c>
      <c r="S88" s="80" t="str">
        <f>REPLACE(INDEX(GroupVertices[Group],MATCH(Edges[[#This Row],[Vertex 1]],GroupVertices[Vertex],0)),1,1,"")</f>
        <v>1</v>
      </c>
      <c r="T88" s="80" t="str">
        <f>REPLACE(INDEX(GroupVertices[Group],MATCH(Edges[[#This Row],[Vertex 2]],GroupVertices[Vertex],0)),1,1,"")</f>
        <v>1</v>
      </c>
      <c r="U88" s="34"/>
      <c r="V88" s="34"/>
      <c r="W88" s="34"/>
      <c r="X88" s="34"/>
      <c r="Y88" s="34"/>
      <c r="Z88" s="34"/>
      <c r="AA88" s="34"/>
      <c r="AB88" s="34"/>
      <c r="AC88" s="34"/>
    </row>
    <row r="89" spans="1:29" ht="15">
      <c r="A89" s="66" t="s">
        <v>230</v>
      </c>
      <c r="B89" s="66" t="s">
        <v>226</v>
      </c>
      <c r="C89" s="67" t="s">
        <v>696</v>
      </c>
      <c r="D89" s="68">
        <v>3</v>
      </c>
      <c r="E89" s="69" t="s">
        <v>132</v>
      </c>
      <c r="F89" s="70">
        <v>50</v>
      </c>
      <c r="G89" s="67"/>
      <c r="H89" s="71"/>
      <c r="I89" s="72"/>
      <c r="J89" s="72"/>
      <c r="K89" s="34" t="s">
        <v>65</v>
      </c>
      <c r="L89" s="79">
        <v>89</v>
      </c>
      <c r="M89" s="79"/>
      <c r="N89" s="74"/>
      <c r="O89" s="81" t="s">
        <v>241</v>
      </c>
      <c r="P89" s="81" t="s">
        <v>242</v>
      </c>
      <c r="Q89" s="81" t="s">
        <v>243</v>
      </c>
      <c r="R89">
        <v>1</v>
      </c>
      <c r="S89" s="80" t="str">
        <f>REPLACE(INDEX(GroupVertices[Group],MATCH(Edges[[#This Row],[Vertex 1]],GroupVertices[Vertex],0)),1,1,"")</f>
        <v>1</v>
      </c>
      <c r="T89" s="80" t="str">
        <f>REPLACE(INDEX(GroupVertices[Group],MATCH(Edges[[#This Row],[Vertex 2]],GroupVertices[Vertex],0)),1,1,"")</f>
        <v>1</v>
      </c>
      <c r="U89" s="34"/>
      <c r="V89" s="34"/>
      <c r="W89" s="34"/>
      <c r="X89" s="34"/>
      <c r="Y89" s="34"/>
      <c r="Z89" s="34"/>
      <c r="AA89" s="34"/>
      <c r="AB89" s="34"/>
      <c r="AC89" s="34"/>
    </row>
    <row r="90" spans="1:29" ht="15">
      <c r="A90" s="66" t="s">
        <v>231</v>
      </c>
      <c r="B90" s="66" t="s">
        <v>226</v>
      </c>
      <c r="C90" s="67" t="s">
        <v>696</v>
      </c>
      <c r="D90" s="68">
        <v>3</v>
      </c>
      <c r="E90" s="69" t="s">
        <v>132</v>
      </c>
      <c r="F90" s="70">
        <v>50</v>
      </c>
      <c r="G90" s="67"/>
      <c r="H90" s="71"/>
      <c r="I90" s="72"/>
      <c r="J90" s="72"/>
      <c r="K90" s="34" t="s">
        <v>65</v>
      </c>
      <c r="L90" s="79">
        <v>90</v>
      </c>
      <c r="M90" s="79"/>
      <c r="N90" s="74"/>
      <c r="O90" s="81" t="s">
        <v>241</v>
      </c>
      <c r="P90" s="81" t="s">
        <v>242</v>
      </c>
      <c r="Q90" s="81" t="s">
        <v>243</v>
      </c>
      <c r="R90">
        <v>1</v>
      </c>
      <c r="S90" s="80" t="str">
        <f>REPLACE(INDEX(GroupVertices[Group],MATCH(Edges[[#This Row],[Vertex 1]],GroupVertices[Vertex],0)),1,1,"")</f>
        <v>1</v>
      </c>
      <c r="T90" s="80" t="str">
        <f>REPLACE(INDEX(GroupVertices[Group],MATCH(Edges[[#This Row],[Vertex 2]],GroupVertices[Vertex],0)),1,1,"")</f>
        <v>1</v>
      </c>
      <c r="U90" s="34"/>
      <c r="V90" s="34"/>
      <c r="W90" s="34"/>
      <c r="X90" s="34"/>
      <c r="Y90" s="34"/>
      <c r="Z90" s="34"/>
      <c r="AA90" s="34"/>
      <c r="AB90" s="34"/>
      <c r="AC90" s="34"/>
    </row>
    <row r="91" spans="1:29" ht="15">
      <c r="A91" s="66" t="s">
        <v>232</v>
      </c>
      <c r="B91" s="66" t="s">
        <v>226</v>
      </c>
      <c r="C91" s="67" t="s">
        <v>696</v>
      </c>
      <c r="D91" s="68">
        <v>3</v>
      </c>
      <c r="E91" s="69" t="s">
        <v>132</v>
      </c>
      <c r="F91" s="70">
        <v>50</v>
      </c>
      <c r="G91" s="67"/>
      <c r="H91" s="71"/>
      <c r="I91" s="72"/>
      <c r="J91" s="72"/>
      <c r="K91" s="34" t="s">
        <v>65</v>
      </c>
      <c r="L91" s="79">
        <v>91</v>
      </c>
      <c r="M91" s="79"/>
      <c r="N91" s="74"/>
      <c r="O91" s="81" t="s">
        <v>241</v>
      </c>
      <c r="P91" s="81" t="s">
        <v>242</v>
      </c>
      <c r="Q91" s="81" t="s">
        <v>243</v>
      </c>
      <c r="R91">
        <v>1</v>
      </c>
      <c r="S91" s="80" t="str">
        <f>REPLACE(INDEX(GroupVertices[Group],MATCH(Edges[[#This Row],[Vertex 1]],GroupVertices[Vertex],0)),1,1,"")</f>
        <v>1</v>
      </c>
      <c r="T91" s="80" t="str">
        <f>REPLACE(INDEX(GroupVertices[Group],MATCH(Edges[[#This Row],[Vertex 2]],GroupVertices[Vertex],0)),1,1,"")</f>
        <v>1</v>
      </c>
      <c r="U91" s="34"/>
      <c r="V91" s="34"/>
      <c r="W91" s="34"/>
      <c r="X91" s="34"/>
      <c r="Y91" s="34"/>
      <c r="Z91" s="34"/>
      <c r="AA91" s="34"/>
      <c r="AB91" s="34"/>
      <c r="AC91" s="34"/>
    </row>
    <row r="92" spans="1:29" ht="15">
      <c r="A92" s="66" t="s">
        <v>233</v>
      </c>
      <c r="B92" s="66" t="s">
        <v>226</v>
      </c>
      <c r="C92" s="67" t="s">
        <v>696</v>
      </c>
      <c r="D92" s="68">
        <v>3</v>
      </c>
      <c r="E92" s="69" t="s">
        <v>132</v>
      </c>
      <c r="F92" s="70">
        <v>50</v>
      </c>
      <c r="G92" s="67"/>
      <c r="H92" s="71"/>
      <c r="I92" s="72"/>
      <c r="J92" s="72"/>
      <c r="K92" s="34" t="s">
        <v>65</v>
      </c>
      <c r="L92" s="79">
        <v>92</v>
      </c>
      <c r="M92" s="79"/>
      <c r="N92" s="74"/>
      <c r="O92" s="81" t="s">
        <v>241</v>
      </c>
      <c r="P92" s="81" t="s">
        <v>242</v>
      </c>
      <c r="Q92" s="81" t="s">
        <v>244</v>
      </c>
      <c r="R92">
        <v>1</v>
      </c>
      <c r="S92" s="80" t="str">
        <f>REPLACE(INDEX(GroupVertices[Group],MATCH(Edges[[#This Row],[Vertex 1]],GroupVertices[Vertex],0)),1,1,"")</f>
        <v>2</v>
      </c>
      <c r="T92" s="80" t="str">
        <f>REPLACE(INDEX(GroupVertices[Group],MATCH(Edges[[#This Row],[Vertex 2]],GroupVertices[Vertex],0)),1,1,"")</f>
        <v>1</v>
      </c>
      <c r="U92" s="34"/>
      <c r="V92" s="34"/>
      <c r="W92" s="34"/>
      <c r="X92" s="34"/>
      <c r="Y92" s="34"/>
      <c r="Z92" s="34"/>
      <c r="AA92" s="34"/>
      <c r="AB92" s="34"/>
      <c r="AC92" s="34"/>
    </row>
    <row r="93" spans="1:29" ht="15">
      <c r="A93" s="66" t="s">
        <v>228</v>
      </c>
      <c r="B93" s="66" t="s">
        <v>227</v>
      </c>
      <c r="C93" s="67" t="s">
        <v>696</v>
      </c>
      <c r="D93" s="68">
        <v>3</v>
      </c>
      <c r="E93" s="69" t="s">
        <v>132</v>
      </c>
      <c r="F93" s="70">
        <v>50</v>
      </c>
      <c r="G93" s="67"/>
      <c r="H93" s="71"/>
      <c r="I93" s="72"/>
      <c r="J93" s="72"/>
      <c r="K93" s="34" t="s">
        <v>65</v>
      </c>
      <c r="L93" s="79">
        <v>93</v>
      </c>
      <c r="M93" s="79"/>
      <c r="N93" s="74"/>
      <c r="O93" s="81" t="s">
        <v>241</v>
      </c>
      <c r="P93" s="81" t="s">
        <v>242</v>
      </c>
      <c r="Q93" s="81" t="s">
        <v>243</v>
      </c>
      <c r="R93">
        <v>1</v>
      </c>
      <c r="S93" s="80" t="str">
        <f>REPLACE(INDEX(GroupVertices[Group],MATCH(Edges[[#This Row],[Vertex 1]],GroupVertices[Vertex],0)),1,1,"")</f>
        <v>1</v>
      </c>
      <c r="T93" s="80" t="str">
        <f>REPLACE(INDEX(GroupVertices[Group],MATCH(Edges[[#This Row],[Vertex 2]],GroupVertices[Vertex],0)),1,1,"")</f>
        <v>1</v>
      </c>
      <c r="U93" s="34"/>
      <c r="V93" s="34"/>
      <c r="W93" s="34"/>
      <c r="X93" s="34"/>
      <c r="Y93" s="34"/>
      <c r="Z93" s="34"/>
      <c r="AA93" s="34"/>
      <c r="AB93" s="34"/>
      <c r="AC93" s="34"/>
    </row>
    <row r="94" spans="1:29" ht="15">
      <c r="A94" s="66" t="s">
        <v>229</v>
      </c>
      <c r="B94" s="66" t="s">
        <v>227</v>
      </c>
      <c r="C94" s="67" t="s">
        <v>696</v>
      </c>
      <c r="D94" s="68">
        <v>3</v>
      </c>
      <c r="E94" s="69" t="s">
        <v>132</v>
      </c>
      <c r="F94" s="70">
        <v>50</v>
      </c>
      <c r="G94" s="67"/>
      <c r="H94" s="71"/>
      <c r="I94" s="72"/>
      <c r="J94" s="72"/>
      <c r="K94" s="34" t="s">
        <v>65</v>
      </c>
      <c r="L94" s="79">
        <v>94</v>
      </c>
      <c r="M94" s="79"/>
      <c r="N94" s="74"/>
      <c r="O94" s="81" t="s">
        <v>241</v>
      </c>
      <c r="P94" s="81" t="s">
        <v>242</v>
      </c>
      <c r="Q94" s="81" t="s">
        <v>243</v>
      </c>
      <c r="R94">
        <v>1</v>
      </c>
      <c r="S94" s="80" t="str">
        <f>REPLACE(INDEX(GroupVertices[Group],MATCH(Edges[[#This Row],[Vertex 1]],GroupVertices[Vertex],0)),1,1,"")</f>
        <v>1</v>
      </c>
      <c r="T94" s="80" t="str">
        <f>REPLACE(INDEX(GroupVertices[Group],MATCH(Edges[[#This Row],[Vertex 2]],GroupVertices[Vertex],0)),1,1,"")</f>
        <v>1</v>
      </c>
      <c r="U94" s="34"/>
      <c r="V94" s="34"/>
      <c r="W94" s="34"/>
      <c r="X94" s="34"/>
      <c r="Y94" s="34"/>
      <c r="Z94" s="34"/>
      <c r="AA94" s="34"/>
      <c r="AB94" s="34"/>
      <c r="AC94" s="34"/>
    </row>
    <row r="95" spans="1:29" ht="15">
      <c r="A95" s="66" t="s">
        <v>230</v>
      </c>
      <c r="B95" s="66" t="s">
        <v>227</v>
      </c>
      <c r="C95" s="67" t="s">
        <v>696</v>
      </c>
      <c r="D95" s="68">
        <v>3</v>
      </c>
      <c r="E95" s="69" t="s">
        <v>132</v>
      </c>
      <c r="F95" s="70">
        <v>50</v>
      </c>
      <c r="G95" s="67"/>
      <c r="H95" s="71"/>
      <c r="I95" s="72"/>
      <c r="J95" s="72"/>
      <c r="K95" s="34" t="s">
        <v>65</v>
      </c>
      <c r="L95" s="79">
        <v>95</v>
      </c>
      <c r="M95" s="79"/>
      <c r="N95" s="74"/>
      <c r="O95" s="81" t="s">
        <v>241</v>
      </c>
      <c r="P95" s="81" t="s">
        <v>242</v>
      </c>
      <c r="Q95" s="81" t="s">
        <v>243</v>
      </c>
      <c r="R95">
        <v>1</v>
      </c>
      <c r="S95" s="80" t="str">
        <f>REPLACE(INDEX(GroupVertices[Group],MATCH(Edges[[#This Row],[Vertex 1]],GroupVertices[Vertex],0)),1,1,"")</f>
        <v>1</v>
      </c>
      <c r="T95" s="80" t="str">
        <f>REPLACE(INDEX(GroupVertices[Group],MATCH(Edges[[#This Row],[Vertex 2]],GroupVertices[Vertex],0)),1,1,"")</f>
        <v>1</v>
      </c>
      <c r="U95" s="34"/>
      <c r="V95" s="34"/>
      <c r="W95" s="34"/>
      <c r="X95" s="34"/>
      <c r="Y95" s="34"/>
      <c r="Z95" s="34"/>
      <c r="AA95" s="34"/>
      <c r="AB95" s="34"/>
      <c r="AC95" s="34"/>
    </row>
    <row r="96" spans="1:29" ht="15">
      <c r="A96" s="66" t="s">
        <v>231</v>
      </c>
      <c r="B96" s="66" t="s">
        <v>227</v>
      </c>
      <c r="C96" s="67" t="s">
        <v>696</v>
      </c>
      <c r="D96" s="68">
        <v>3</v>
      </c>
      <c r="E96" s="69" t="s">
        <v>132</v>
      </c>
      <c r="F96" s="70">
        <v>50</v>
      </c>
      <c r="G96" s="67"/>
      <c r="H96" s="71"/>
      <c r="I96" s="72"/>
      <c r="J96" s="72"/>
      <c r="K96" s="34" t="s">
        <v>65</v>
      </c>
      <c r="L96" s="79">
        <v>96</v>
      </c>
      <c r="M96" s="79"/>
      <c r="N96" s="74"/>
      <c r="O96" s="81" t="s">
        <v>241</v>
      </c>
      <c r="P96" s="81" t="s">
        <v>242</v>
      </c>
      <c r="Q96" s="81" t="s">
        <v>243</v>
      </c>
      <c r="R96">
        <v>1</v>
      </c>
      <c r="S96" s="80" t="str">
        <f>REPLACE(INDEX(GroupVertices[Group],MATCH(Edges[[#This Row],[Vertex 1]],GroupVertices[Vertex],0)),1,1,"")</f>
        <v>1</v>
      </c>
      <c r="T96" s="80" t="str">
        <f>REPLACE(INDEX(GroupVertices[Group],MATCH(Edges[[#This Row],[Vertex 2]],GroupVertices[Vertex],0)),1,1,"")</f>
        <v>1</v>
      </c>
      <c r="U96" s="34"/>
      <c r="V96" s="34"/>
      <c r="W96" s="34"/>
      <c r="X96" s="34"/>
      <c r="Y96" s="34"/>
      <c r="Z96" s="34"/>
      <c r="AA96" s="34"/>
      <c r="AB96" s="34"/>
      <c r="AC96" s="34"/>
    </row>
    <row r="97" spans="1:29" ht="15">
      <c r="A97" s="66" t="s">
        <v>232</v>
      </c>
      <c r="B97" s="66" t="s">
        <v>227</v>
      </c>
      <c r="C97" s="67" t="s">
        <v>696</v>
      </c>
      <c r="D97" s="68">
        <v>3</v>
      </c>
      <c r="E97" s="69" t="s">
        <v>132</v>
      </c>
      <c r="F97" s="70">
        <v>50</v>
      </c>
      <c r="G97" s="67"/>
      <c r="H97" s="71"/>
      <c r="I97" s="72"/>
      <c r="J97" s="72"/>
      <c r="K97" s="34" t="s">
        <v>65</v>
      </c>
      <c r="L97" s="79">
        <v>97</v>
      </c>
      <c r="M97" s="79"/>
      <c r="N97" s="74"/>
      <c r="O97" s="81" t="s">
        <v>241</v>
      </c>
      <c r="P97" s="81" t="s">
        <v>242</v>
      </c>
      <c r="Q97" s="81" t="s">
        <v>243</v>
      </c>
      <c r="R97">
        <v>1</v>
      </c>
      <c r="S97" s="80" t="str">
        <f>REPLACE(INDEX(GroupVertices[Group],MATCH(Edges[[#This Row],[Vertex 1]],GroupVertices[Vertex],0)),1,1,"")</f>
        <v>1</v>
      </c>
      <c r="T97" s="80" t="str">
        <f>REPLACE(INDEX(GroupVertices[Group],MATCH(Edges[[#This Row],[Vertex 2]],GroupVertices[Vertex],0)),1,1,"")</f>
        <v>1</v>
      </c>
      <c r="U97" s="34"/>
      <c r="V97" s="34"/>
      <c r="W97" s="34"/>
      <c r="X97" s="34"/>
      <c r="Y97" s="34"/>
      <c r="Z97" s="34"/>
      <c r="AA97" s="34"/>
      <c r="AB97" s="34"/>
      <c r="AC97" s="34"/>
    </row>
    <row r="98" spans="1:29" ht="15">
      <c r="A98" s="66" t="s">
        <v>233</v>
      </c>
      <c r="B98" s="66" t="s">
        <v>227</v>
      </c>
      <c r="C98" s="67" t="s">
        <v>696</v>
      </c>
      <c r="D98" s="68">
        <v>3</v>
      </c>
      <c r="E98" s="69" t="s">
        <v>132</v>
      </c>
      <c r="F98" s="70">
        <v>50</v>
      </c>
      <c r="G98" s="67"/>
      <c r="H98" s="71"/>
      <c r="I98" s="72"/>
      <c r="J98" s="72"/>
      <c r="K98" s="34" t="s">
        <v>65</v>
      </c>
      <c r="L98" s="79">
        <v>98</v>
      </c>
      <c r="M98" s="79"/>
      <c r="N98" s="74"/>
      <c r="O98" s="81" t="s">
        <v>241</v>
      </c>
      <c r="P98" s="81" t="s">
        <v>242</v>
      </c>
      <c r="Q98" s="81" t="s">
        <v>244</v>
      </c>
      <c r="R98">
        <v>1</v>
      </c>
      <c r="S98" s="80" t="str">
        <f>REPLACE(INDEX(GroupVertices[Group],MATCH(Edges[[#This Row],[Vertex 1]],GroupVertices[Vertex],0)),1,1,"")</f>
        <v>2</v>
      </c>
      <c r="T98" s="80" t="str">
        <f>REPLACE(INDEX(GroupVertices[Group],MATCH(Edges[[#This Row],[Vertex 2]],GroupVertices[Vertex],0)),1,1,"")</f>
        <v>1</v>
      </c>
      <c r="U98" s="34"/>
      <c r="V98" s="34"/>
      <c r="W98" s="34"/>
      <c r="X98" s="34"/>
      <c r="Y98" s="34"/>
      <c r="Z98" s="34"/>
      <c r="AA98" s="34"/>
      <c r="AB98" s="34"/>
      <c r="AC98" s="34"/>
    </row>
    <row r="99" spans="1:29" ht="15">
      <c r="A99" s="66" t="s">
        <v>229</v>
      </c>
      <c r="B99" s="66" t="s">
        <v>228</v>
      </c>
      <c r="C99" s="67" t="s">
        <v>696</v>
      </c>
      <c r="D99" s="68">
        <v>3</v>
      </c>
      <c r="E99" s="69" t="s">
        <v>132</v>
      </c>
      <c r="F99" s="70">
        <v>50</v>
      </c>
      <c r="G99" s="67"/>
      <c r="H99" s="71"/>
      <c r="I99" s="72"/>
      <c r="J99" s="72"/>
      <c r="K99" s="34" t="s">
        <v>65</v>
      </c>
      <c r="L99" s="79">
        <v>99</v>
      </c>
      <c r="M99" s="79"/>
      <c r="N99" s="74"/>
      <c r="O99" s="81" t="s">
        <v>241</v>
      </c>
      <c r="P99" s="81" t="s">
        <v>242</v>
      </c>
      <c r="Q99" s="81" t="s">
        <v>243</v>
      </c>
      <c r="R99">
        <v>1</v>
      </c>
      <c r="S99" s="80" t="str">
        <f>REPLACE(INDEX(GroupVertices[Group],MATCH(Edges[[#This Row],[Vertex 1]],GroupVertices[Vertex],0)),1,1,"")</f>
        <v>1</v>
      </c>
      <c r="T99" s="80" t="str">
        <f>REPLACE(INDEX(GroupVertices[Group],MATCH(Edges[[#This Row],[Vertex 2]],GroupVertices[Vertex],0)),1,1,"")</f>
        <v>1</v>
      </c>
      <c r="U99" s="34"/>
      <c r="V99" s="34"/>
      <c r="W99" s="34"/>
      <c r="X99" s="34"/>
      <c r="Y99" s="34"/>
      <c r="Z99" s="34"/>
      <c r="AA99" s="34"/>
      <c r="AB99" s="34"/>
      <c r="AC99" s="34"/>
    </row>
    <row r="100" spans="1:29" ht="15">
      <c r="A100" s="66" t="s">
        <v>230</v>
      </c>
      <c r="B100" s="66" t="s">
        <v>228</v>
      </c>
      <c r="C100" s="67" t="s">
        <v>696</v>
      </c>
      <c r="D100" s="68">
        <v>3</v>
      </c>
      <c r="E100" s="69" t="s">
        <v>132</v>
      </c>
      <c r="F100" s="70">
        <v>50</v>
      </c>
      <c r="G100" s="67"/>
      <c r="H100" s="71"/>
      <c r="I100" s="72"/>
      <c r="J100" s="72"/>
      <c r="K100" s="34" t="s">
        <v>65</v>
      </c>
      <c r="L100" s="79">
        <v>100</v>
      </c>
      <c r="M100" s="79"/>
      <c r="N100" s="74"/>
      <c r="O100" s="81" t="s">
        <v>241</v>
      </c>
      <c r="P100" s="81" t="s">
        <v>242</v>
      </c>
      <c r="Q100" s="81" t="s">
        <v>243</v>
      </c>
      <c r="R100">
        <v>1</v>
      </c>
      <c r="S100" s="80" t="str">
        <f>REPLACE(INDEX(GroupVertices[Group],MATCH(Edges[[#This Row],[Vertex 1]],GroupVertices[Vertex],0)),1,1,"")</f>
        <v>1</v>
      </c>
      <c r="T100" s="80" t="str">
        <f>REPLACE(INDEX(GroupVertices[Group],MATCH(Edges[[#This Row],[Vertex 2]],GroupVertices[Vertex],0)),1,1,"")</f>
        <v>1</v>
      </c>
      <c r="U100" s="34"/>
      <c r="V100" s="34"/>
      <c r="W100" s="34"/>
      <c r="X100" s="34"/>
      <c r="Y100" s="34"/>
      <c r="Z100" s="34"/>
      <c r="AA100" s="34"/>
      <c r="AB100" s="34"/>
      <c r="AC100" s="34"/>
    </row>
    <row r="101" spans="1:29" ht="15">
      <c r="A101" s="66" t="s">
        <v>231</v>
      </c>
      <c r="B101" s="66" t="s">
        <v>228</v>
      </c>
      <c r="C101" s="67" t="s">
        <v>696</v>
      </c>
      <c r="D101" s="68">
        <v>3</v>
      </c>
      <c r="E101" s="69" t="s">
        <v>132</v>
      </c>
      <c r="F101" s="70">
        <v>50</v>
      </c>
      <c r="G101" s="67"/>
      <c r="H101" s="71"/>
      <c r="I101" s="72"/>
      <c r="J101" s="72"/>
      <c r="K101" s="34" t="s">
        <v>65</v>
      </c>
      <c r="L101" s="79">
        <v>101</v>
      </c>
      <c r="M101" s="79"/>
      <c r="N101" s="74"/>
      <c r="O101" s="81" t="s">
        <v>241</v>
      </c>
      <c r="P101" s="81" t="s">
        <v>242</v>
      </c>
      <c r="Q101" s="81" t="s">
        <v>243</v>
      </c>
      <c r="R101">
        <v>1</v>
      </c>
      <c r="S101" s="80" t="str">
        <f>REPLACE(INDEX(GroupVertices[Group],MATCH(Edges[[#This Row],[Vertex 1]],GroupVertices[Vertex],0)),1,1,"")</f>
        <v>1</v>
      </c>
      <c r="T101" s="80" t="str">
        <f>REPLACE(INDEX(GroupVertices[Group],MATCH(Edges[[#This Row],[Vertex 2]],GroupVertices[Vertex],0)),1,1,"")</f>
        <v>1</v>
      </c>
      <c r="U101" s="34"/>
      <c r="V101" s="34"/>
      <c r="W101" s="34"/>
      <c r="X101" s="34"/>
      <c r="Y101" s="34"/>
      <c r="Z101" s="34"/>
      <c r="AA101" s="34"/>
      <c r="AB101" s="34"/>
      <c r="AC101" s="34"/>
    </row>
    <row r="102" spans="1:29" ht="15">
      <c r="A102" s="66" t="s">
        <v>232</v>
      </c>
      <c r="B102" s="66" t="s">
        <v>228</v>
      </c>
      <c r="C102" s="67" t="s">
        <v>696</v>
      </c>
      <c r="D102" s="68">
        <v>3</v>
      </c>
      <c r="E102" s="69" t="s">
        <v>132</v>
      </c>
      <c r="F102" s="70">
        <v>50</v>
      </c>
      <c r="G102" s="67"/>
      <c r="H102" s="71"/>
      <c r="I102" s="72"/>
      <c r="J102" s="72"/>
      <c r="K102" s="34" t="s">
        <v>65</v>
      </c>
      <c r="L102" s="79">
        <v>102</v>
      </c>
      <c r="M102" s="79"/>
      <c r="N102" s="74"/>
      <c r="O102" s="81" t="s">
        <v>241</v>
      </c>
      <c r="P102" s="81" t="s">
        <v>242</v>
      </c>
      <c r="Q102" s="81" t="s">
        <v>243</v>
      </c>
      <c r="R102">
        <v>1</v>
      </c>
      <c r="S102" s="80" t="str">
        <f>REPLACE(INDEX(GroupVertices[Group],MATCH(Edges[[#This Row],[Vertex 1]],GroupVertices[Vertex],0)),1,1,"")</f>
        <v>1</v>
      </c>
      <c r="T102" s="80" t="str">
        <f>REPLACE(INDEX(GroupVertices[Group],MATCH(Edges[[#This Row],[Vertex 2]],GroupVertices[Vertex],0)),1,1,"")</f>
        <v>1</v>
      </c>
      <c r="U102" s="34"/>
      <c r="V102" s="34"/>
      <c r="W102" s="34"/>
      <c r="X102" s="34"/>
      <c r="Y102" s="34"/>
      <c r="Z102" s="34"/>
      <c r="AA102" s="34"/>
      <c r="AB102" s="34"/>
      <c r="AC102" s="34"/>
    </row>
    <row r="103" spans="1:29" ht="15">
      <c r="A103" s="66" t="s">
        <v>233</v>
      </c>
      <c r="B103" s="66" t="s">
        <v>228</v>
      </c>
      <c r="C103" s="67" t="s">
        <v>696</v>
      </c>
      <c r="D103" s="68">
        <v>3</v>
      </c>
      <c r="E103" s="69" t="s">
        <v>132</v>
      </c>
      <c r="F103" s="70">
        <v>50</v>
      </c>
      <c r="G103" s="67"/>
      <c r="H103" s="71"/>
      <c r="I103" s="72"/>
      <c r="J103" s="72"/>
      <c r="K103" s="34" t="s">
        <v>65</v>
      </c>
      <c r="L103" s="79">
        <v>103</v>
      </c>
      <c r="M103" s="79"/>
      <c r="N103" s="74"/>
      <c r="O103" s="81" t="s">
        <v>241</v>
      </c>
      <c r="P103" s="81" t="s">
        <v>242</v>
      </c>
      <c r="Q103" s="81" t="s">
        <v>244</v>
      </c>
      <c r="R103">
        <v>1</v>
      </c>
      <c r="S103" s="80" t="str">
        <f>REPLACE(INDEX(GroupVertices[Group],MATCH(Edges[[#This Row],[Vertex 1]],GroupVertices[Vertex],0)),1,1,"")</f>
        <v>2</v>
      </c>
      <c r="T103" s="80" t="str">
        <f>REPLACE(INDEX(GroupVertices[Group],MATCH(Edges[[#This Row],[Vertex 2]],GroupVertices[Vertex],0)),1,1,"")</f>
        <v>1</v>
      </c>
      <c r="U103" s="34"/>
      <c r="V103" s="34"/>
      <c r="W103" s="34"/>
      <c r="X103" s="34"/>
      <c r="Y103" s="34"/>
      <c r="Z103" s="34"/>
      <c r="AA103" s="34"/>
      <c r="AB103" s="34"/>
      <c r="AC103" s="34"/>
    </row>
    <row r="104" spans="1:29" ht="15">
      <c r="A104" s="66" t="s">
        <v>233</v>
      </c>
      <c r="B104" s="66" t="s">
        <v>236</v>
      </c>
      <c r="C104" s="67" t="s">
        <v>696</v>
      </c>
      <c r="D104" s="68">
        <v>3</v>
      </c>
      <c r="E104" s="69" t="s">
        <v>132</v>
      </c>
      <c r="F104" s="70">
        <v>50</v>
      </c>
      <c r="G104" s="67"/>
      <c r="H104" s="71"/>
      <c r="I104" s="72"/>
      <c r="J104" s="72"/>
      <c r="K104" s="34" t="s">
        <v>65</v>
      </c>
      <c r="L104" s="79">
        <v>104</v>
      </c>
      <c r="M104" s="79"/>
      <c r="N104" s="74"/>
      <c r="O104" s="81" t="s">
        <v>241</v>
      </c>
      <c r="P104" s="81" t="s">
        <v>242</v>
      </c>
      <c r="Q104" s="81" t="s">
        <v>244</v>
      </c>
      <c r="R104">
        <v>1</v>
      </c>
      <c r="S104" s="80" t="str">
        <f>REPLACE(INDEX(GroupVertices[Group],MATCH(Edges[[#This Row],[Vertex 1]],GroupVertices[Vertex],0)),1,1,"")</f>
        <v>2</v>
      </c>
      <c r="T104" s="80" t="str">
        <f>REPLACE(INDEX(GroupVertices[Group],MATCH(Edges[[#This Row],[Vertex 2]],GroupVertices[Vertex],0)),1,1,"")</f>
        <v>2</v>
      </c>
      <c r="U104" s="34"/>
      <c r="V104" s="34"/>
      <c r="W104" s="34"/>
      <c r="X104" s="34"/>
      <c r="Y104" s="34"/>
      <c r="Z104" s="34"/>
      <c r="AA104" s="34"/>
      <c r="AB104" s="34"/>
      <c r="AC104" s="34"/>
    </row>
    <row r="105" spans="1:29" ht="15">
      <c r="A105" s="66" t="s">
        <v>230</v>
      </c>
      <c r="B105" s="66" t="s">
        <v>229</v>
      </c>
      <c r="C105" s="67" t="s">
        <v>696</v>
      </c>
      <c r="D105" s="68">
        <v>3</v>
      </c>
      <c r="E105" s="69" t="s">
        <v>132</v>
      </c>
      <c r="F105" s="70">
        <v>50</v>
      </c>
      <c r="G105" s="67"/>
      <c r="H105" s="71"/>
      <c r="I105" s="72"/>
      <c r="J105" s="72"/>
      <c r="K105" s="34" t="s">
        <v>65</v>
      </c>
      <c r="L105" s="79">
        <v>105</v>
      </c>
      <c r="M105" s="79"/>
      <c r="N105" s="74"/>
      <c r="O105" s="81" t="s">
        <v>241</v>
      </c>
      <c r="P105" s="81" t="s">
        <v>242</v>
      </c>
      <c r="Q105" s="81" t="s">
        <v>243</v>
      </c>
      <c r="R105">
        <v>1</v>
      </c>
      <c r="S105" s="80" t="str">
        <f>REPLACE(INDEX(GroupVertices[Group],MATCH(Edges[[#This Row],[Vertex 1]],GroupVertices[Vertex],0)),1,1,"")</f>
        <v>1</v>
      </c>
      <c r="T105" s="80" t="str">
        <f>REPLACE(INDEX(GroupVertices[Group],MATCH(Edges[[#This Row],[Vertex 2]],GroupVertices[Vertex],0)),1,1,"")</f>
        <v>1</v>
      </c>
      <c r="U105" s="34"/>
      <c r="V105" s="34"/>
      <c r="W105" s="34"/>
      <c r="X105" s="34"/>
      <c r="Y105" s="34"/>
      <c r="Z105" s="34"/>
      <c r="AA105" s="34"/>
      <c r="AB105" s="34"/>
      <c r="AC105" s="34"/>
    </row>
    <row r="106" spans="1:29" ht="15">
      <c r="A106" s="66" t="s">
        <v>231</v>
      </c>
      <c r="B106" s="66" t="s">
        <v>229</v>
      </c>
      <c r="C106" s="67" t="s">
        <v>696</v>
      </c>
      <c r="D106" s="68">
        <v>3</v>
      </c>
      <c r="E106" s="69" t="s">
        <v>132</v>
      </c>
      <c r="F106" s="70">
        <v>50</v>
      </c>
      <c r="G106" s="67"/>
      <c r="H106" s="71"/>
      <c r="I106" s="72"/>
      <c r="J106" s="72"/>
      <c r="K106" s="34" t="s">
        <v>65</v>
      </c>
      <c r="L106" s="79">
        <v>106</v>
      </c>
      <c r="M106" s="79"/>
      <c r="N106" s="74"/>
      <c r="O106" s="81" t="s">
        <v>241</v>
      </c>
      <c r="P106" s="81" t="s">
        <v>242</v>
      </c>
      <c r="Q106" s="81" t="s">
        <v>243</v>
      </c>
      <c r="R106">
        <v>1</v>
      </c>
      <c r="S106" s="80" t="str">
        <f>REPLACE(INDEX(GroupVertices[Group],MATCH(Edges[[#This Row],[Vertex 1]],GroupVertices[Vertex],0)),1,1,"")</f>
        <v>1</v>
      </c>
      <c r="T106" s="80" t="str">
        <f>REPLACE(INDEX(GroupVertices[Group],MATCH(Edges[[#This Row],[Vertex 2]],GroupVertices[Vertex],0)),1,1,"")</f>
        <v>1</v>
      </c>
      <c r="U106" s="34"/>
      <c r="V106" s="34"/>
      <c r="W106" s="34"/>
      <c r="X106" s="34"/>
      <c r="Y106" s="34"/>
      <c r="Z106" s="34"/>
      <c r="AA106" s="34"/>
      <c r="AB106" s="34"/>
      <c r="AC106" s="34"/>
    </row>
    <row r="107" spans="1:29" ht="15">
      <c r="A107" s="66" t="s">
        <v>232</v>
      </c>
      <c r="B107" s="66" t="s">
        <v>229</v>
      </c>
      <c r="C107" s="67" t="s">
        <v>696</v>
      </c>
      <c r="D107" s="68">
        <v>3</v>
      </c>
      <c r="E107" s="69" t="s">
        <v>132</v>
      </c>
      <c r="F107" s="70">
        <v>50</v>
      </c>
      <c r="G107" s="67"/>
      <c r="H107" s="71"/>
      <c r="I107" s="72"/>
      <c r="J107" s="72"/>
      <c r="K107" s="34" t="s">
        <v>65</v>
      </c>
      <c r="L107" s="79">
        <v>107</v>
      </c>
      <c r="M107" s="79"/>
      <c r="N107" s="74"/>
      <c r="O107" s="81" t="s">
        <v>241</v>
      </c>
      <c r="P107" s="81" t="s">
        <v>242</v>
      </c>
      <c r="Q107" s="81" t="s">
        <v>243</v>
      </c>
      <c r="R107">
        <v>1</v>
      </c>
      <c r="S107" s="80" t="str">
        <f>REPLACE(INDEX(GroupVertices[Group],MATCH(Edges[[#This Row],[Vertex 1]],GroupVertices[Vertex],0)),1,1,"")</f>
        <v>1</v>
      </c>
      <c r="T107" s="80" t="str">
        <f>REPLACE(INDEX(GroupVertices[Group],MATCH(Edges[[#This Row],[Vertex 2]],GroupVertices[Vertex],0)),1,1,"")</f>
        <v>1</v>
      </c>
      <c r="U107" s="34"/>
      <c r="V107" s="34"/>
      <c r="W107" s="34"/>
      <c r="X107" s="34"/>
      <c r="Y107" s="34"/>
      <c r="Z107" s="34"/>
      <c r="AA107" s="34"/>
      <c r="AB107" s="34"/>
      <c r="AC107" s="34"/>
    </row>
    <row r="108" spans="1:29" ht="15">
      <c r="A108" s="66" t="s">
        <v>233</v>
      </c>
      <c r="B108" s="66" t="s">
        <v>229</v>
      </c>
      <c r="C108" s="67" t="s">
        <v>696</v>
      </c>
      <c r="D108" s="68">
        <v>3</v>
      </c>
      <c r="E108" s="69" t="s">
        <v>132</v>
      </c>
      <c r="F108" s="70">
        <v>50</v>
      </c>
      <c r="G108" s="67"/>
      <c r="H108" s="71"/>
      <c r="I108" s="72"/>
      <c r="J108" s="72"/>
      <c r="K108" s="34" t="s">
        <v>65</v>
      </c>
      <c r="L108" s="79">
        <v>108</v>
      </c>
      <c r="M108" s="79"/>
      <c r="N108" s="74"/>
      <c r="O108" s="81" t="s">
        <v>241</v>
      </c>
      <c r="P108" s="81" t="s">
        <v>242</v>
      </c>
      <c r="Q108" s="81" t="s">
        <v>244</v>
      </c>
      <c r="R108">
        <v>1</v>
      </c>
      <c r="S108" s="80" t="str">
        <f>REPLACE(INDEX(GroupVertices[Group],MATCH(Edges[[#This Row],[Vertex 1]],GroupVertices[Vertex],0)),1,1,"")</f>
        <v>2</v>
      </c>
      <c r="T108" s="80" t="str">
        <f>REPLACE(INDEX(GroupVertices[Group],MATCH(Edges[[#This Row],[Vertex 2]],GroupVertices[Vertex],0)),1,1,"")</f>
        <v>1</v>
      </c>
      <c r="U108" s="34"/>
      <c r="V108" s="34"/>
      <c r="W108" s="34"/>
      <c r="X108" s="34"/>
      <c r="Y108" s="34"/>
      <c r="Z108" s="34"/>
      <c r="AA108" s="34"/>
      <c r="AB108" s="34"/>
      <c r="AC108" s="34"/>
    </row>
    <row r="109" spans="1:29" ht="15">
      <c r="A109" s="66" t="s">
        <v>231</v>
      </c>
      <c r="B109" s="66" t="s">
        <v>230</v>
      </c>
      <c r="C109" s="67" t="s">
        <v>696</v>
      </c>
      <c r="D109" s="68">
        <v>3</v>
      </c>
      <c r="E109" s="69" t="s">
        <v>132</v>
      </c>
      <c r="F109" s="70">
        <v>50</v>
      </c>
      <c r="G109" s="67"/>
      <c r="H109" s="71"/>
      <c r="I109" s="72"/>
      <c r="J109" s="72"/>
      <c r="K109" s="34" t="s">
        <v>65</v>
      </c>
      <c r="L109" s="79">
        <v>109</v>
      </c>
      <c r="M109" s="79"/>
      <c r="N109" s="74"/>
      <c r="O109" s="81" t="s">
        <v>241</v>
      </c>
      <c r="P109" s="81" t="s">
        <v>242</v>
      </c>
      <c r="Q109" s="81" t="s">
        <v>243</v>
      </c>
      <c r="R109">
        <v>1</v>
      </c>
      <c r="S109" s="80" t="str">
        <f>REPLACE(INDEX(GroupVertices[Group],MATCH(Edges[[#This Row],[Vertex 1]],GroupVertices[Vertex],0)),1,1,"")</f>
        <v>1</v>
      </c>
      <c r="T109" s="80" t="str">
        <f>REPLACE(INDEX(GroupVertices[Group],MATCH(Edges[[#This Row],[Vertex 2]],GroupVertices[Vertex],0)),1,1,"")</f>
        <v>1</v>
      </c>
      <c r="U109" s="34"/>
      <c r="V109" s="34"/>
      <c r="W109" s="34"/>
      <c r="X109" s="34"/>
      <c r="Y109" s="34"/>
      <c r="Z109" s="34"/>
      <c r="AA109" s="34"/>
      <c r="AB109" s="34"/>
      <c r="AC109" s="34"/>
    </row>
    <row r="110" spans="1:29" ht="15">
      <c r="A110" s="66" t="s">
        <v>232</v>
      </c>
      <c r="B110" s="66" t="s">
        <v>230</v>
      </c>
      <c r="C110" s="67" t="s">
        <v>696</v>
      </c>
      <c r="D110" s="68">
        <v>3</v>
      </c>
      <c r="E110" s="69" t="s">
        <v>132</v>
      </c>
      <c r="F110" s="70">
        <v>50</v>
      </c>
      <c r="G110" s="67"/>
      <c r="H110" s="71"/>
      <c r="I110" s="72"/>
      <c r="J110" s="72"/>
      <c r="K110" s="34" t="s">
        <v>65</v>
      </c>
      <c r="L110" s="79">
        <v>110</v>
      </c>
      <c r="M110" s="79"/>
      <c r="N110" s="74"/>
      <c r="O110" s="81" t="s">
        <v>241</v>
      </c>
      <c r="P110" s="81" t="s">
        <v>242</v>
      </c>
      <c r="Q110" s="81" t="s">
        <v>243</v>
      </c>
      <c r="R110">
        <v>1</v>
      </c>
      <c r="S110" s="80" t="str">
        <f>REPLACE(INDEX(GroupVertices[Group],MATCH(Edges[[#This Row],[Vertex 1]],GroupVertices[Vertex],0)),1,1,"")</f>
        <v>1</v>
      </c>
      <c r="T110" s="80" t="str">
        <f>REPLACE(INDEX(GroupVertices[Group],MATCH(Edges[[#This Row],[Vertex 2]],GroupVertices[Vertex],0)),1,1,"")</f>
        <v>1</v>
      </c>
      <c r="U110" s="34"/>
      <c r="V110" s="34"/>
      <c r="W110" s="34"/>
      <c r="X110" s="34"/>
      <c r="Y110" s="34"/>
      <c r="Z110" s="34"/>
      <c r="AA110" s="34"/>
      <c r="AB110" s="34"/>
      <c r="AC110" s="34"/>
    </row>
    <row r="111" spans="1:29" ht="15">
      <c r="A111" s="66" t="s">
        <v>233</v>
      </c>
      <c r="B111" s="66" t="s">
        <v>230</v>
      </c>
      <c r="C111" s="67" t="s">
        <v>696</v>
      </c>
      <c r="D111" s="68">
        <v>3</v>
      </c>
      <c r="E111" s="69" t="s">
        <v>132</v>
      </c>
      <c r="F111" s="70">
        <v>50</v>
      </c>
      <c r="G111" s="67"/>
      <c r="H111" s="71"/>
      <c r="I111" s="72"/>
      <c r="J111" s="72"/>
      <c r="K111" s="34" t="s">
        <v>65</v>
      </c>
      <c r="L111" s="79">
        <v>111</v>
      </c>
      <c r="M111" s="79"/>
      <c r="N111" s="74"/>
      <c r="O111" s="81" t="s">
        <v>241</v>
      </c>
      <c r="P111" s="81" t="s">
        <v>242</v>
      </c>
      <c r="Q111" s="81" t="s">
        <v>244</v>
      </c>
      <c r="R111">
        <v>1</v>
      </c>
      <c r="S111" s="80" t="str">
        <f>REPLACE(INDEX(GroupVertices[Group],MATCH(Edges[[#This Row],[Vertex 1]],GroupVertices[Vertex],0)),1,1,"")</f>
        <v>2</v>
      </c>
      <c r="T111" s="80" t="str">
        <f>REPLACE(INDEX(GroupVertices[Group],MATCH(Edges[[#This Row],[Vertex 2]],GroupVertices[Vertex],0)),1,1,"")</f>
        <v>1</v>
      </c>
      <c r="U111" s="34"/>
      <c r="V111" s="34"/>
      <c r="W111" s="34"/>
      <c r="X111" s="34"/>
      <c r="Y111" s="34"/>
      <c r="Z111" s="34"/>
      <c r="AA111" s="34"/>
      <c r="AB111" s="34"/>
      <c r="AC111" s="34"/>
    </row>
    <row r="112" spans="1:29" ht="15">
      <c r="A112" s="66" t="s">
        <v>233</v>
      </c>
      <c r="B112" s="66" t="s">
        <v>237</v>
      </c>
      <c r="C112" s="67" t="s">
        <v>696</v>
      </c>
      <c r="D112" s="68">
        <v>3</v>
      </c>
      <c r="E112" s="69" t="s">
        <v>132</v>
      </c>
      <c r="F112" s="70">
        <v>50</v>
      </c>
      <c r="G112" s="67"/>
      <c r="H112" s="71"/>
      <c r="I112" s="72"/>
      <c r="J112" s="72"/>
      <c r="K112" s="34" t="s">
        <v>65</v>
      </c>
      <c r="L112" s="79">
        <v>112</v>
      </c>
      <c r="M112" s="79"/>
      <c r="N112" s="74"/>
      <c r="O112" s="81" t="s">
        <v>241</v>
      </c>
      <c r="P112" s="81" t="s">
        <v>242</v>
      </c>
      <c r="Q112" s="81" t="s">
        <v>244</v>
      </c>
      <c r="R112">
        <v>1</v>
      </c>
      <c r="S112" s="80" t="str">
        <f>REPLACE(INDEX(GroupVertices[Group],MATCH(Edges[[#This Row],[Vertex 1]],GroupVertices[Vertex],0)),1,1,"")</f>
        <v>2</v>
      </c>
      <c r="T112" s="80" t="str">
        <f>REPLACE(INDEX(GroupVertices[Group],MATCH(Edges[[#This Row],[Vertex 2]],GroupVertices[Vertex],0)),1,1,"")</f>
        <v>2</v>
      </c>
      <c r="U112" s="34"/>
      <c r="V112" s="34"/>
      <c r="W112" s="34"/>
      <c r="X112" s="34"/>
      <c r="Y112" s="34"/>
      <c r="Z112" s="34"/>
      <c r="AA112" s="34"/>
      <c r="AB112" s="34"/>
      <c r="AC112" s="34"/>
    </row>
    <row r="113" spans="1:29" ht="15">
      <c r="A113" s="66" t="s">
        <v>233</v>
      </c>
      <c r="B113" s="66" t="s">
        <v>238</v>
      </c>
      <c r="C113" s="67" t="s">
        <v>696</v>
      </c>
      <c r="D113" s="68">
        <v>3</v>
      </c>
      <c r="E113" s="69" t="s">
        <v>132</v>
      </c>
      <c r="F113" s="70">
        <v>50</v>
      </c>
      <c r="G113" s="67"/>
      <c r="H113" s="71"/>
      <c r="I113" s="72"/>
      <c r="J113" s="72"/>
      <c r="K113" s="34" t="s">
        <v>65</v>
      </c>
      <c r="L113" s="79">
        <v>113</v>
      </c>
      <c r="M113" s="79"/>
      <c r="N113" s="74"/>
      <c r="O113" s="81" t="s">
        <v>241</v>
      </c>
      <c r="P113" s="81" t="s">
        <v>242</v>
      </c>
      <c r="Q113" s="81" t="s">
        <v>244</v>
      </c>
      <c r="R113">
        <v>1</v>
      </c>
      <c r="S113" s="80" t="str">
        <f>REPLACE(INDEX(GroupVertices[Group],MATCH(Edges[[#This Row],[Vertex 1]],GroupVertices[Vertex],0)),1,1,"")</f>
        <v>2</v>
      </c>
      <c r="T113" s="80" t="str">
        <f>REPLACE(INDEX(GroupVertices[Group],MATCH(Edges[[#This Row],[Vertex 2]],GroupVertices[Vertex],0)),1,1,"")</f>
        <v>2</v>
      </c>
      <c r="U113" s="34"/>
      <c r="V113" s="34"/>
      <c r="W113" s="34"/>
      <c r="X113" s="34"/>
      <c r="Y113" s="34"/>
      <c r="Z113" s="34"/>
      <c r="AA113" s="34"/>
      <c r="AB113" s="34"/>
      <c r="AC113" s="34"/>
    </row>
    <row r="114" spans="1:29" ht="15">
      <c r="A114" s="66" t="s">
        <v>233</v>
      </c>
      <c r="B114" s="66" t="s">
        <v>239</v>
      </c>
      <c r="C114" s="67" t="s">
        <v>696</v>
      </c>
      <c r="D114" s="68">
        <v>3</v>
      </c>
      <c r="E114" s="69" t="s">
        <v>132</v>
      </c>
      <c r="F114" s="70">
        <v>50</v>
      </c>
      <c r="G114" s="67"/>
      <c r="H114" s="71"/>
      <c r="I114" s="72"/>
      <c r="J114" s="72"/>
      <c r="K114" s="34" t="s">
        <v>65</v>
      </c>
      <c r="L114" s="79">
        <v>114</v>
      </c>
      <c r="M114" s="79"/>
      <c r="N114" s="74"/>
      <c r="O114" s="81" t="s">
        <v>241</v>
      </c>
      <c r="P114" s="81" t="s">
        <v>242</v>
      </c>
      <c r="Q114" s="81" t="s">
        <v>244</v>
      </c>
      <c r="R114">
        <v>1</v>
      </c>
      <c r="S114" s="80" t="str">
        <f>REPLACE(INDEX(GroupVertices[Group],MATCH(Edges[[#This Row],[Vertex 1]],GroupVertices[Vertex],0)),1,1,"")</f>
        <v>2</v>
      </c>
      <c r="T114" s="80" t="str">
        <f>REPLACE(INDEX(GroupVertices[Group],MATCH(Edges[[#This Row],[Vertex 2]],GroupVertices[Vertex],0)),1,1,"")</f>
        <v>2</v>
      </c>
      <c r="U114" s="34"/>
      <c r="V114" s="34"/>
      <c r="W114" s="34"/>
      <c r="X114" s="34"/>
      <c r="Y114" s="34"/>
      <c r="Z114" s="34"/>
      <c r="AA114" s="34"/>
      <c r="AB114" s="34"/>
      <c r="AC114" s="34"/>
    </row>
    <row r="115" spans="1:29" ht="15">
      <c r="A115" s="66" t="s">
        <v>232</v>
      </c>
      <c r="B115" s="66" t="s">
        <v>231</v>
      </c>
      <c r="C115" s="67" t="s">
        <v>696</v>
      </c>
      <c r="D115" s="68">
        <v>3</v>
      </c>
      <c r="E115" s="69" t="s">
        <v>132</v>
      </c>
      <c r="F115" s="70">
        <v>50</v>
      </c>
      <c r="G115" s="67"/>
      <c r="H115" s="71"/>
      <c r="I115" s="72"/>
      <c r="J115" s="72"/>
      <c r="K115" s="34" t="s">
        <v>65</v>
      </c>
      <c r="L115" s="79">
        <v>115</v>
      </c>
      <c r="M115" s="79"/>
      <c r="N115" s="74"/>
      <c r="O115" s="81" t="s">
        <v>241</v>
      </c>
      <c r="P115" s="81" t="s">
        <v>242</v>
      </c>
      <c r="Q115" s="81" t="s">
        <v>243</v>
      </c>
      <c r="R115">
        <v>1</v>
      </c>
      <c r="S115" s="80" t="str">
        <f>REPLACE(INDEX(GroupVertices[Group],MATCH(Edges[[#This Row],[Vertex 1]],GroupVertices[Vertex],0)),1,1,"")</f>
        <v>1</v>
      </c>
      <c r="T115" s="80" t="str">
        <f>REPLACE(INDEX(GroupVertices[Group],MATCH(Edges[[#This Row],[Vertex 2]],GroupVertices[Vertex],0)),1,1,"")</f>
        <v>1</v>
      </c>
      <c r="U115" s="34"/>
      <c r="V115" s="34"/>
      <c r="W115" s="34"/>
      <c r="X115" s="34"/>
      <c r="Y115" s="34"/>
      <c r="Z115" s="34"/>
      <c r="AA115" s="34"/>
      <c r="AB115" s="34"/>
      <c r="AC115" s="34"/>
    </row>
    <row r="116" spans="1:29" ht="15">
      <c r="A116" s="66" t="s">
        <v>233</v>
      </c>
      <c r="B116" s="66" t="s">
        <v>231</v>
      </c>
      <c r="C116" s="67" t="s">
        <v>696</v>
      </c>
      <c r="D116" s="68">
        <v>3</v>
      </c>
      <c r="E116" s="69" t="s">
        <v>132</v>
      </c>
      <c r="F116" s="70">
        <v>50</v>
      </c>
      <c r="G116" s="67"/>
      <c r="H116" s="71"/>
      <c r="I116" s="72"/>
      <c r="J116" s="72"/>
      <c r="K116" s="34" t="s">
        <v>65</v>
      </c>
      <c r="L116" s="79">
        <v>116</v>
      </c>
      <c r="M116" s="79"/>
      <c r="N116" s="74"/>
      <c r="O116" s="81" t="s">
        <v>241</v>
      </c>
      <c r="P116" s="81" t="s">
        <v>242</v>
      </c>
      <c r="Q116" s="81" t="s">
        <v>244</v>
      </c>
      <c r="R116">
        <v>1</v>
      </c>
      <c r="S116" s="80" t="str">
        <f>REPLACE(INDEX(GroupVertices[Group],MATCH(Edges[[#This Row],[Vertex 1]],GroupVertices[Vertex],0)),1,1,"")</f>
        <v>2</v>
      </c>
      <c r="T116" s="80" t="str">
        <f>REPLACE(INDEX(GroupVertices[Group],MATCH(Edges[[#This Row],[Vertex 2]],GroupVertices[Vertex],0)),1,1,"")</f>
        <v>1</v>
      </c>
      <c r="U116" s="34"/>
      <c r="V116" s="34"/>
      <c r="W116" s="34"/>
      <c r="X116" s="34"/>
      <c r="Y116" s="34"/>
      <c r="Z116" s="34"/>
      <c r="AA116" s="34"/>
      <c r="AB116" s="34"/>
      <c r="AC116" s="34"/>
    </row>
    <row r="117" spans="1:29" ht="15">
      <c r="A117" s="66" t="s">
        <v>233</v>
      </c>
      <c r="B117" s="66" t="s">
        <v>240</v>
      </c>
      <c r="C117" s="67" t="s">
        <v>696</v>
      </c>
      <c r="D117" s="68">
        <v>3</v>
      </c>
      <c r="E117" s="69" t="s">
        <v>132</v>
      </c>
      <c r="F117" s="70">
        <v>50</v>
      </c>
      <c r="G117" s="67"/>
      <c r="H117" s="71"/>
      <c r="I117" s="72"/>
      <c r="J117" s="72"/>
      <c r="K117" s="34" t="s">
        <v>65</v>
      </c>
      <c r="L117" s="79">
        <v>117</v>
      </c>
      <c r="M117" s="79"/>
      <c r="N117" s="74"/>
      <c r="O117" s="81" t="s">
        <v>241</v>
      </c>
      <c r="P117" s="81" t="s">
        <v>242</v>
      </c>
      <c r="Q117" s="81" t="s">
        <v>244</v>
      </c>
      <c r="R117">
        <v>1</v>
      </c>
      <c r="S117" s="80" t="str">
        <f>REPLACE(INDEX(GroupVertices[Group],MATCH(Edges[[#This Row],[Vertex 1]],GroupVertices[Vertex],0)),1,1,"")</f>
        <v>2</v>
      </c>
      <c r="T117" s="80" t="str">
        <f>REPLACE(INDEX(GroupVertices[Group],MATCH(Edges[[#This Row],[Vertex 2]],GroupVertices[Vertex],0)),1,1,"")</f>
        <v>2</v>
      </c>
      <c r="U117" s="34"/>
      <c r="V117" s="34"/>
      <c r="W117" s="34"/>
      <c r="X117" s="34"/>
      <c r="Y117" s="34"/>
      <c r="Z117" s="34"/>
      <c r="AA117" s="34"/>
      <c r="AB117" s="34"/>
      <c r="AC117" s="34"/>
    </row>
    <row r="118" spans="1:29" ht="15">
      <c r="A118" s="66" t="s">
        <v>233</v>
      </c>
      <c r="B118" s="66" t="s">
        <v>232</v>
      </c>
      <c r="C118" s="67" t="s">
        <v>696</v>
      </c>
      <c r="D118" s="68">
        <v>3</v>
      </c>
      <c r="E118" s="69" t="s">
        <v>132</v>
      </c>
      <c r="F118" s="70">
        <v>50</v>
      </c>
      <c r="G118" s="67"/>
      <c r="H118" s="71"/>
      <c r="I118" s="72"/>
      <c r="J118" s="72"/>
      <c r="K118" s="34" t="s">
        <v>65</v>
      </c>
      <c r="L118" s="79">
        <v>118</v>
      </c>
      <c r="M118" s="79"/>
      <c r="N118" s="74"/>
      <c r="O118" s="81" t="s">
        <v>241</v>
      </c>
      <c r="P118" s="81" t="s">
        <v>242</v>
      </c>
      <c r="Q118" s="81" t="s">
        <v>244</v>
      </c>
      <c r="R118">
        <v>1</v>
      </c>
      <c r="S118" s="80" t="str">
        <f>REPLACE(INDEX(GroupVertices[Group],MATCH(Edges[[#This Row],[Vertex 1]],GroupVertices[Vertex],0)),1,1,"")</f>
        <v>2</v>
      </c>
      <c r="T118" s="80" t="str">
        <f>REPLACE(INDEX(GroupVertices[Group],MATCH(Edges[[#This Row],[Vertex 2]],GroupVertices[Vertex],0)),1,1,"")</f>
        <v>1</v>
      </c>
      <c r="U118" s="34"/>
      <c r="V118" s="34"/>
      <c r="W118" s="34"/>
      <c r="X118" s="34"/>
      <c r="Y118" s="34"/>
      <c r="Z118" s="34"/>
      <c r="AA118" s="34"/>
      <c r="AB118" s="34"/>
      <c r="AC118"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ErrorMessage="1" sqref="N2:N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Color" prompt="To select an optional edge color, right-click and select Select Color on the right-click menu." sqref="C3:C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Opacity" prompt="Enter an optional edge opacity between 0 (transparent) and 100 (opaque)." errorTitle="Invalid Edge Opacity" error="The optional edge opacity must be a whole number between 0 and 10." sqref="F3:F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showErrorMessage="1" promptTitle="Vertex 1 Name" prompt="Enter the name of the edge's first vertex." sqref="A3:A118"/>
    <dataValidation allowBlank="1" showInputMessage="1" showErrorMessage="1" promptTitle="Vertex 2 Name" prompt="Enter the name of the edge's second vertex." sqref="B3:B118"/>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CF741-03D5-45F8-89D7-6DAC9381D96E}">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60.7109375" style="0" bestFit="1" customWidth="1"/>
    <col min="10" max="10" width="36.421875" style="0" bestFit="1" customWidth="1"/>
    <col min="11" max="11" width="37.28125" style="0" bestFit="1" customWidth="1"/>
    <col min="12" max="12" width="60.7109375" style="0" bestFit="1" customWidth="1"/>
  </cols>
  <sheetData>
    <row r="1" spans="1:12" ht="15" customHeight="1">
      <c r="A1" s="13" t="s">
        <v>638</v>
      </c>
      <c r="B1" s="13" t="s">
        <v>639</v>
      </c>
      <c r="C1" s="13" t="s">
        <v>632</v>
      </c>
      <c r="D1" s="13" t="s">
        <v>633</v>
      </c>
      <c r="E1" s="13" t="s">
        <v>640</v>
      </c>
      <c r="F1" s="13" t="s">
        <v>144</v>
      </c>
      <c r="G1" s="13" t="s">
        <v>641</v>
      </c>
      <c r="H1" s="13" t="s">
        <v>642</v>
      </c>
      <c r="I1" s="13" t="s">
        <v>643</v>
      </c>
      <c r="J1" s="13" t="s">
        <v>644</v>
      </c>
      <c r="K1" s="13" t="s">
        <v>645</v>
      </c>
      <c r="L1" s="13" t="s">
        <v>646</v>
      </c>
    </row>
    <row r="2" spans="1:12" ht="15">
      <c r="A2" s="114" t="s">
        <v>233</v>
      </c>
      <c r="B2" s="114" t="s">
        <v>601</v>
      </c>
      <c r="C2" s="114">
        <v>6</v>
      </c>
      <c r="D2" s="119">
        <v>0.013601701108756893</v>
      </c>
      <c r="E2" s="119">
        <v>1.1099951934618444</v>
      </c>
      <c r="F2" s="114" t="s">
        <v>634</v>
      </c>
      <c r="G2" s="114" t="b">
        <v>0</v>
      </c>
      <c r="H2" s="114" t="b">
        <v>0</v>
      </c>
      <c r="I2" s="114" t="b">
        <v>0</v>
      </c>
      <c r="J2" s="114" t="b">
        <v>0</v>
      </c>
      <c r="K2" s="114" t="b">
        <v>0</v>
      </c>
      <c r="L2" s="114" t="b">
        <v>0</v>
      </c>
    </row>
    <row r="3" spans="1:12" ht="15">
      <c r="A3" s="114" t="s">
        <v>610</v>
      </c>
      <c r="B3" s="114" t="s">
        <v>233</v>
      </c>
      <c r="C3" s="114">
        <v>3</v>
      </c>
      <c r="D3" s="119">
        <v>0.01056372550017821</v>
      </c>
      <c r="E3" s="119">
        <v>1.0616905138872894</v>
      </c>
      <c r="F3" s="114" t="s">
        <v>634</v>
      </c>
      <c r="G3" s="114" t="b">
        <v>0</v>
      </c>
      <c r="H3" s="114" t="b">
        <v>0</v>
      </c>
      <c r="I3" s="114" t="b">
        <v>0</v>
      </c>
      <c r="J3" s="114" t="b">
        <v>0</v>
      </c>
      <c r="K3" s="114" t="b">
        <v>0</v>
      </c>
      <c r="L3" s="114" t="b">
        <v>0</v>
      </c>
    </row>
    <row r="4" spans="1:12" ht="15">
      <c r="A4" s="114" t="s">
        <v>233</v>
      </c>
      <c r="B4" s="114" t="s">
        <v>605</v>
      </c>
      <c r="C4" s="114">
        <v>3</v>
      </c>
      <c r="D4" s="119">
        <v>0.01056372550017821</v>
      </c>
      <c r="E4" s="119">
        <v>0.9850564568535445</v>
      </c>
      <c r="F4" s="114" t="s">
        <v>634</v>
      </c>
      <c r="G4" s="114" t="b">
        <v>0</v>
      </c>
      <c r="H4" s="114" t="b">
        <v>0</v>
      </c>
      <c r="I4" s="114" t="b">
        <v>0</v>
      </c>
      <c r="J4" s="114" t="b">
        <v>0</v>
      </c>
      <c r="K4" s="114" t="b">
        <v>0</v>
      </c>
      <c r="L4" s="114" t="b">
        <v>0</v>
      </c>
    </row>
    <row r="5" spans="1:12" ht="15">
      <c r="A5" s="114" t="s">
        <v>621</v>
      </c>
      <c r="B5" s="114" t="s">
        <v>233</v>
      </c>
      <c r="C5" s="114">
        <v>2</v>
      </c>
      <c r="D5" s="119">
        <v>0.008509910825582816</v>
      </c>
      <c r="E5" s="119">
        <v>1.0616905138872894</v>
      </c>
      <c r="F5" s="114" t="s">
        <v>634</v>
      </c>
      <c r="G5" s="114" t="b">
        <v>0</v>
      </c>
      <c r="H5" s="114" t="b">
        <v>0</v>
      </c>
      <c r="I5" s="114" t="b">
        <v>0</v>
      </c>
      <c r="J5" s="114" t="b">
        <v>0</v>
      </c>
      <c r="K5" s="114" t="b">
        <v>0</v>
      </c>
      <c r="L5" s="114" t="b">
        <v>0</v>
      </c>
    </row>
    <row r="6" spans="1:12" ht="15">
      <c r="A6" s="114" t="s">
        <v>601</v>
      </c>
      <c r="B6" s="114" t="s">
        <v>611</v>
      </c>
      <c r="C6" s="114">
        <v>2</v>
      </c>
      <c r="D6" s="119">
        <v>0.008509910825582816</v>
      </c>
      <c r="E6" s="119">
        <v>1.3192548157701802</v>
      </c>
      <c r="F6" s="114" t="s">
        <v>634</v>
      </c>
      <c r="G6" s="114" t="b">
        <v>0</v>
      </c>
      <c r="H6" s="114" t="b">
        <v>0</v>
      </c>
      <c r="I6" s="114" t="b">
        <v>0</v>
      </c>
      <c r="J6" s="114" t="b">
        <v>0</v>
      </c>
      <c r="K6" s="114" t="b">
        <v>0</v>
      </c>
      <c r="L6" s="114" t="b">
        <v>0</v>
      </c>
    </row>
    <row r="7" spans="1:12" ht="15">
      <c r="A7" s="114" t="s">
        <v>611</v>
      </c>
      <c r="B7" s="114" t="s">
        <v>624</v>
      </c>
      <c r="C7" s="114">
        <v>2</v>
      </c>
      <c r="D7" s="119">
        <v>0.008509910825582816</v>
      </c>
      <c r="E7" s="119">
        <v>1.863322860120456</v>
      </c>
      <c r="F7" s="114" t="s">
        <v>634</v>
      </c>
      <c r="G7" s="114" t="b">
        <v>0</v>
      </c>
      <c r="H7" s="114" t="b">
        <v>0</v>
      </c>
      <c r="I7" s="114" t="b">
        <v>0</v>
      </c>
      <c r="J7" s="114" t="b">
        <v>1</v>
      </c>
      <c r="K7" s="114" t="b">
        <v>0</v>
      </c>
      <c r="L7" s="114" t="b">
        <v>0</v>
      </c>
    </row>
    <row r="8" spans="1:12" ht="15">
      <c r="A8" s="114" t="s">
        <v>624</v>
      </c>
      <c r="B8" s="114" t="s">
        <v>609</v>
      </c>
      <c r="C8" s="114">
        <v>2</v>
      </c>
      <c r="D8" s="119">
        <v>0.008509910825582816</v>
      </c>
      <c r="E8" s="119">
        <v>1.863322860120456</v>
      </c>
      <c r="F8" s="114" t="s">
        <v>634</v>
      </c>
      <c r="G8" s="114" t="b">
        <v>1</v>
      </c>
      <c r="H8" s="114" t="b">
        <v>0</v>
      </c>
      <c r="I8" s="114" t="b">
        <v>0</v>
      </c>
      <c r="J8" s="114" t="b">
        <v>0</v>
      </c>
      <c r="K8" s="114" t="b">
        <v>0</v>
      </c>
      <c r="L8" s="114" t="b">
        <v>0</v>
      </c>
    </row>
    <row r="9" spans="1:12" ht="15">
      <c r="A9" s="114" t="s">
        <v>605</v>
      </c>
      <c r="B9" s="114" t="s">
        <v>606</v>
      </c>
      <c r="C9" s="114">
        <v>2</v>
      </c>
      <c r="D9" s="119">
        <v>0.008509910825582816</v>
      </c>
      <c r="E9" s="119">
        <v>1.4373541278481747</v>
      </c>
      <c r="F9" s="114" t="s">
        <v>634</v>
      </c>
      <c r="G9" s="114" t="b">
        <v>0</v>
      </c>
      <c r="H9" s="114" t="b">
        <v>0</v>
      </c>
      <c r="I9" s="114" t="b">
        <v>0</v>
      </c>
      <c r="J9" s="114" t="b">
        <v>0</v>
      </c>
      <c r="K9" s="114" t="b">
        <v>0</v>
      </c>
      <c r="L9" s="114" t="b">
        <v>0</v>
      </c>
    </row>
    <row r="10" spans="1:12" ht="15">
      <c r="A10" s="114" t="s">
        <v>606</v>
      </c>
      <c r="B10" s="114" t="s">
        <v>625</v>
      </c>
      <c r="C10" s="114">
        <v>2</v>
      </c>
      <c r="D10" s="119">
        <v>0.008509910825582816</v>
      </c>
      <c r="E10" s="119">
        <v>1.863322860120456</v>
      </c>
      <c r="F10" s="114" t="s">
        <v>634</v>
      </c>
      <c r="G10" s="114" t="b">
        <v>0</v>
      </c>
      <c r="H10" s="114" t="b">
        <v>0</v>
      </c>
      <c r="I10" s="114" t="b">
        <v>0</v>
      </c>
      <c r="J10" s="114" t="b">
        <v>1</v>
      </c>
      <c r="K10" s="114" t="b">
        <v>0</v>
      </c>
      <c r="L10" s="114" t="b">
        <v>0</v>
      </c>
    </row>
    <row r="11" spans="1:12" ht="15">
      <c r="A11" s="114" t="s">
        <v>233</v>
      </c>
      <c r="B11" s="114" t="s">
        <v>613</v>
      </c>
      <c r="C11" s="114">
        <v>2</v>
      </c>
      <c r="D11" s="119">
        <v>0.011018494122782661</v>
      </c>
      <c r="E11" s="119">
        <v>0.9339039344061633</v>
      </c>
      <c r="F11" s="114" t="s">
        <v>634</v>
      </c>
      <c r="G11" s="114" t="b">
        <v>0</v>
      </c>
      <c r="H11" s="114" t="b">
        <v>0</v>
      </c>
      <c r="I11" s="114" t="b">
        <v>0</v>
      </c>
      <c r="J11" s="114" t="b">
        <v>0</v>
      </c>
      <c r="K11" s="114" t="b">
        <v>0</v>
      </c>
      <c r="L11" s="114" t="b">
        <v>0</v>
      </c>
    </row>
    <row r="12" spans="1:12" ht="15">
      <c r="A12" s="114" t="s">
        <v>613</v>
      </c>
      <c r="B12" s="114" t="s">
        <v>602</v>
      </c>
      <c r="C12" s="114">
        <v>2</v>
      </c>
      <c r="D12" s="119">
        <v>0.011018494122782661</v>
      </c>
      <c r="E12" s="119">
        <v>1.5622928644564749</v>
      </c>
      <c r="F12" s="114" t="s">
        <v>634</v>
      </c>
      <c r="G12" s="114" t="b">
        <v>0</v>
      </c>
      <c r="H12" s="114" t="b">
        <v>0</v>
      </c>
      <c r="I12" s="114" t="b">
        <v>0</v>
      </c>
      <c r="J12" s="114" t="b">
        <v>0</v>
      </c>
      <c r="K12" s="114" t="b">
        <v>0</v>
      </c>
      <c r="L12" s="114" t="b">
        <v>0</v>
      </c>
    </row>
    <row r="13" spans="1:12" ht="15">
      <c r="A13" s="114" t="s">
        <v>612</v>
      </c>
      <c r="B13" s="114" t="s">
        <v>233</v>
      </c>
      <c r="C13" s="114">
        <v>2</v>
      </c>
      <c r="D13" s="119">
        <v>0.008509910825582816</v>
      </c>
      <c r="E13" s="119">
        <v>0.8855992548316082</v>
      </c>
      <c r="F13" s="114" t="s">
        <v>634</v>
      </c>
      <c r="G13" s="114" t="b">
        <v>0</v>
      </c>
      <c r="H13" s="114" t="b">
        <v>0</v>
      </c>
      <c r="I13" s="114" t="b">
        <v>0</v>
      </c>
      <c r="J13" s="114" t="b">
        <v>0</v>
      </c>
      <c r="K13" s="114" t="b">
        <v>0</v>
      </c>
      <c r="L13" s="114" t="b">
        <v>0</v>
      </c>
    </row>
    <row r="14" spans="1:12" ht="15">
      <c r="A14" s="114" t="s">
        <v>615</v>
      </c>
      <c r="B14" s="114" t="s">
        <v>631</v>
      </c>
      <c r="C14" s="114">
        <v>2</v>
      </c>
      <c r="D14" s="119">
        <v>0.011018494122782661</v>
      </c>
      <c r="E14" s="119">
        <v>1.863322860120456</v>
      </c>
      <c r="F14" s="114" t="s">
        <v>634</v>
      </c>
      <c r="G14" s="114" t="b">
        <v>0</v>
      </c>
      <c r="H14" s="114" t="b">
        <v>0</v>
      </c>
      <c r="I14" s="114" t="b">
        <v>0</v>
      </c>
      <c r="J14" s="114" t="b">
        <v>0</v>
      </c>
      <c r="K14" s="114" t="b">
        <v>0</v>
      </c>
      <c r="L14" s="114" t="b">
        <v>0</v>
      </c>
    </row>
    <row r="15" spans="1:12" ht="15">
      <c r="A15" s="114" t="s">
        <v>233</v>
      </c>
      <c r="B15" s="114" t="s">
        <v>601</v>
      </c>
      <c r="C15" s="114">
        <v>4</v>
      </c>
      <c r="D15" s="119">
        <v>0.013120714690919287</v>
      </c>
      <c r="E15" s="119">
        <v>1.1249387366083</v>
      </c>
      <c r="F15" s="114" t="s">
        <v>580</v>
      </c>
      <c r="G15" s="114" t="b">
        <v>0</v>
      </c>
      <c r="H15" s="114" t="b">
        <v>0</v>
      </c>
      <c r="I15" s="114" t="b">
        <v>0</v>
      </c>
      <c r="J15" s="114" t="b">
        <v>0</v>
      </c>
      <c r="K15" s="114" t="b">
        <v>0</v>
      </c>
      <c r="L15" s="114" t="b">
        <v>0</v>
      </c>
    </row>
    <row r="16" spans="1:12" ht="15">
      <c r="A16" s="114" t="s">
        <v>233</v>
      </c>
      <c r="B16" s="114" t="s">
        <v>613</v>
      </c>
      <c r="C16" s="114">
        <v>2</v>
      </c>
      <c r="D16" s="119">
        <v>0.013441042960636359</v>
      </c>
      <c r="E16" s="119">
        <v>1.1249387366083</v>
      </c>
      <c r="F16" s="114" t="s">
        <v>580</v>
      </c>
      <c r="G16" s="114" t="b">
        <v>0</v>
      </c>
      <c r="H16" s="114" t="b">
        <v>0</v>
      </c>
      <c r="I16" s="114" t="b">
        <v>0</v>
      </c>
      <c r="J16" s="114" t="b">
        <v>0</v>
      </c>
      <c r="K16" s="114" t="b">
        <v>0</v>
      </c>
      <c r="L16" s="114" t="b">
        <v>0</v>
      </c>
    </row>
    <row r="17" spans="1:12" ht="15">
      <c r="A17" s="114" t="s">
        <v>613</v>
      </c>
      <c r="B17" s="114" t="s">
        <v>602</v>
      </c>
      <c r="C17" s="114">
        <v>2</v>
      </c>
      <c r="D17" s="119">
        <v>0.013441042960636359</v>
      </c>
      <c r="E17" s="119">
        <v>1.505149978319906</v>
      </c>
      <c r="F17" s="114" t="s">
        <v>580</v>
      </c>
      <c r="G17" s="114" t="b">
        <v>0</v>
      </c>
      <c r="H17" s="114" t="b">
        <v>0</v>
      </c>
      <c r="I17" s="114" t="b">
        <v>0</v>
      </c>
      <c r="J17" s="114" t="b">
        <v>0</v>
      </c>
      <c r="K17" s="114" t="b">
        <v>0</v>
      </c>
      <c r="L17" s="114" t="b">
        <v>0</v>
      </c>
    </row>
    <row r="18" spans="1:12" ht="15">
      <c r="A18" s="114" t="s">
        <v>621</v>
      </c>
      <c r="B18" s="114" t="s">
        <v>233</v>
      </c>
      <c r="C18" s="114">
        <v>2</v>
      </c>
      <c r="D18" s="119">
        <v>0.010000700153048001</v>
      </c>
      <c r="E18" s="119">
        <v>1.0579919469776868</v>
      </c>
      <c r="F18" s="114" t="s">
        <v>580</v>
      </c>
      <c r="G18" s="114" t="b">
        <v>0</v>
      </c>
      <c r="H18" s="114" t="b">
        <v>0</v>
      </c>
      <c r="I18" s="114" t="b">
        <v>0</v>
      </c>
      <c r="J18" s="114" t="b">
        <v>0</v>
      </c>
      <c r="K18" s="114" t="b">
        <v>0</v>
      </c>
      <c r="L18" s="114" t="b">
        <v>0</v>
      </c>
    </row>
    <row r="19" spans="1:12" ht="15">
      <c r="A19" s="114" t="s">
        <v>610</v>
      </c>
      <c r="B19" s="114" t="s">
        <v>233</v>
      </c>
      <c r="C19" s="114">
        <v>2</v>
      </c>
      <c r="D19" s="119">
        <v>0.010000700153048001</v>
      </c>
      <c r="E19" s="119">
        <v>1.0579919469776868</v>
      </c>
      <c r="F19" s="114" t="s">
        <v>580</v>
      </c>
      <c r="G19" s="114" t="b">
        <v>0</v>
      </c>
      <c r="H19" s="114" t="b">
        <v>0</v>
      </c>
      <c r="I19" s="114" t="b">
        <v>0</v>
      </c>
      <c r="J19" s="114" t="b">
        <v>0</v>
      </c>
      <c r="K19" s="114" t="b">
        <v>0</v>
      </c>
      <c r="L19" s="114" t="b">
        <v>0</v>
      </c>
    </row>
    <row r="20" spans="1:12" ht="15">
      <c r="A20" s="114" t="s">
        <v>233</v>
      </c>
      <c r="B20" s="114" t="s">
        <v>601</v>
      </c>
      <c r="C20" s="114">
        <v>2</v>
      </c>
      <c r="D20" s="119">
        <v>0.01468065399137423</v>
      </c>
      <c r="E20" s="119">
        <v>1.0718820073061253</v>
      </c>
      <c r="F20" s="114" t="s">
        <v>581</v>
      </c>
      <c r="G20" s="114" t="b">
        <v>0</v>
      </c>
      <c r="H20" s="114" t="b">
        <v>0</v>
      </c>
      <c r="I20" s="114" t="b">
        <v>0</v>
      </c>
      <c r="J20" s="114" t="b">
        <v>0</v>
      </c>
      <c r="K20" s="114" t="b">
        <v>0</v>
      </c>
      <c r="L20" s="114" t="b">
        <v>0</v>
      </c>
    </row>
    <row r="21" spans="1:12" ht="15">
      <c r="A21" s="114" t="s">
        <v>612</v>
      </c>
      <c r="B21" s="114" t="s">
        <v>233</v>
      </c>
      <c r="C21" s="114">
        <v>2</v>
      </c>
      <c r="D21" s="119">
        <v>0.01468065399137423</v>
      </c>
      <c r="E21" s="119">
        <v>1.0718820073061253</v>
      </c>
      <c r="F21" s="114" t="s">
        <v>581</v>
      </c>
      <c r="G21" s="114" t="b">
        <v>0</v>
      </c>
      <c r="H21" s="114" t="b">
        <v>0</v>
      </c>
      <c r="I21" s="114" t="b">
        <v>0</v>
      </c>
      <c r="J21" s="114" t="b">
        <v>0</v>
      </c>
      <c r="K21" s="114" t="b">
        <v>0</v>
      </c>
      <c r="L21" s="114" t="b">
        <v>0</v>
      </c>
    </row>
    <row r="22" spans="1:12" ht="15">
      <c r="A22" s="114" t="s">
        <v>233</v>
      </c>
      <c r="B22" s="114" t="s">
        <v>605</v>
      </c>
      <c r="C22" s="114">
        <v>2</v>
      </c>
      <c r="D22" s="119">
        <v>0.01468065399137423</v>
      </c>
      <c r="E22" s="119">
        <v>1.0718820073061253</v>
      </c>
      <c r="F22" s="114" t="s">
        <v>581</v>
      </c>
      <c r="G22" s="114" t="b">
        <v>0</v>
      </c>
      <c r="H22" s="114" t="b">
        <v>0</v>
      </c>
      <c r="I22" s="114" t="b">
        <v>0</v>
      </c>
      <c r="J22" s="114" t="b">
        <v>0</v>
      </c>
      <c r="K22" s="114" t="b">
        <v>0</v>
      </c>
      <c r="L22" s="114" t="b">
        <v>0</v>
      </c>
    </row>
    <row r="23" spans="1:12" ht="15">
      <c r="A23" s="114" t="s">
        <v>615</v>
      </c>
      <c r="B23" s="114" t="s">
        <v>631</v>
      </c>
      <c r="C23" s="114">
        <v>2</v>
      </c>
      <c r="D23" s="119">
        <v>0.023943115396419804</v>
      </c>
      <c r="E23" s="119">
        <v>1.2937307569224816</v>
      </c>
      <c r="F23" s="114" t="s">
        <v>581</v>
      </c>
      <c r="G23" s="114" t="b">
        <v>0</v>
      </c>
      <c r="H23" s="114" t="b">
        <v>0</v>
      </c>
      <c r="I23" s="114" t="b">
        <v>0</v>
      </c>
      <c r="J23" s="114" t="b">
        <v>0</v>
      </c>
      <c r="K23" s="114" t="b">
        <v>0</v>
      </c>
      <c r="L23" s="11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21252-15C8-40CC-ABA9-02118A4A4D2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658</v>
      </c>
      <c r="B1" s="13" t="s">
        <v>34</v>
      </c>
    </row>
    <row r="2" spans="1:2" ht="15">
      <c r="A2" s="113" t="s">
        <v>233</v>
      </c>
      <c r="B2" s="80">
        <v>173</v>
      </c>
    </row>
    <row r="3" spans="1:2" ht="15">
      <c r="A3" s="113" t="s">
        <v>225</v>
      </c>
      <c r="B3" s="80">
        <v>3</v>
      </c>
    </row>
    <row r="4" spans="1:2" ht="15">
      <c r="A4" s="113" t="s">
        <v>224</v>
      </c>
      <c r="B4" s="80">
        <v>3</v>
      </c>
    </row>
    <row r="5" spans="1:2" ht="15">
      <c r="A5" s="113" t="s">
        <v>231</v>
      </c>
      <c r="B5" s="80">
        <v>3</v>
      </c>
    </row>
    <row r="6" spans="1:2" ht="15">
      <c r="A6" s="113" t="s">
        <v>226</v>
      </c>
      <c r="B6" s="80">
        <v>3</v>
      </c>
    </row>
    <row r="7" spans="1:2" ht="15">
      <c r="A7" s="113" t="s">
        <v>220</v>
      </c>
      <c r="B7" s="80">
        <v>3</v>
      </c>
    </row>
    <row r="8" spans="1:2" ht="15">
      <c r="A8" s="113" t="s">
        <v>240</v>
      </c>
      <c r="B8" s="80">
        <v>0</v>
      </c>
    </row>
    <row r="9" spans="1:2" ht="15">
      <c r="A9" s="113" t="s">
        <v>232</v>
      </c>
      <c r="B9" s="80">
        <v>0</v>
      </c>
    </row>
    <row r="10" spans="1:2" ht="15">
      <c r="A10" s="113" t="s">
        <v>237</v>
      </c>
      <c r="B10" s="80">
        <v>0</v>
      </c>
    </row>
    <row r="11" spans="1:2" ht="15">
      <c r="A11" s="113" t="s">
        <v>234</v>
      </c>
      <c r="B11" s="80">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778A6-BE9A-453D-85EC-FA3744F7817F}">
  <dimension ref="A1:F24"/>
  <sheetViews>
    <sheetView workbookViewId="0" topLeftCell="A1"/>
  </sheetViews>
  <sheetFormatPr defaultColWidth="9.140625" defaultRowHeight="15"/>
  <cols>
    <col min="1" max="1" width="45.7109375" style="0" customWidth="1"/>
    <col min="2" max="2" width="20.28125" style="0" bestFit="1" customWidth="1"/>
    <col min="3" max="3" width="35.7109375" style="0" customWidth="1"/>
    <col min="4" max="4" width="11.28125" style="0" bestFit="1" customWidth="1"/>
    <col min="5" max="5" width="35.7109375" style="0" customWidth="1"/>
    <col min="6" max="6" width="11.28125" style="0" bestFit="1" customWidth="1"/>
  </cols>
  <sheetData>
    <row r="1" spans="1:6" ht="15" customHeight="1">
      <c r="A1" s="13" t="s">
        <v>659</v>
      </c>
      <c r="B1" s="13" t="s">
        <v>660</v>
      </c>
      <c r="C1" s="13" t="s">
        <v>661</v>
      </c>
      <c r="D1" s="13" t="s">
        <v>667</v>
      </c>
      <c r="E1" s="13" t="s">
        <v>666</v>
      </c>
      <c r="F1" s="13" t="s">
        <v>669</v>
      </c>
    </row>
    <row r="2" spans="1:6" ht="15">
      <c r="A2" s="114" t="s">
        <v>596</v>
      </c>
      <c r="B2" s="114">
        <v>26</v>
      </c>
      <c r="C2" s="114" t="s">
        <v>233</v>
      </c>
      <c r="D2" s="114">
        <v>17</v>
      </c>
      <c r="E2" s="114" t="s">
        <v>233</v>
      </c>
      <c r="F2" s="114">
        <v>2</v>
      </c>
    </row>
    <row r="3" spans="1:6" ht="15">
      <c r="A3" s="114" t="s">
        <v>597</v>
      </c>
      <c r="B3" s="114">
        <v>6</v>
      </c>
      <c r="C3" s="114" t="s">
        <v>614</v>
      </c>
      <c r="D3" s="114">
        <v>10</v>
      </c>
      <c r="E3" s="114" t="s">
        <v>614</v>
      </c>
      <c r="F3" s="114">
        <v>2</v>
      </c>
    </row>
    <row r="4" spans="1:6" ht="15">
      <c r="A4" s="114" t="s">
        <v>598</v>
      </c>
      <c r="B4" s="114">
        <v>0</v>
      </c>
      <c r="C4" s="114" t="s">
        <v>603</v>
      </c>
      <c r="D4" s="114">
        <v>6</v>
      </c>
      <c r="E4" s="114" t="s">
        <v>668</v>
      </c>
      <c r="F4" s="114">
        <v>2</v>
      </c>
    </row>
    <row r="5" spans="1:6" ht="15">
      <c r="A5" s="114" t="s">
        <v>599</v>
      </c>
      <c r="B5" s="114">
        <v>521</v>
      </c>
      <c r="C5" s="114" t="s">
        <v>601</v>
      </c>
      <c r="D5" s="114">
        <v>5</v>
      </c>
      <c r="E5" s="114"/>
      <c r="F5" s="114"/>
    </row>
    <row r="6" spans="1:6" ht="15">
      <c r="A6" s="114" t="s">
        <v>600</v>
      </c>
      <c r="B6" s="114">
        <v>553</v>
      </c>
      <c r="C6" s="114" t="s">
        <v>627</v>
      </c>
      <c r="D6" s="114">
        <v>5</v>
      </c>
      <c r="E6" s="114"/>
      <c r="F6" s="114"/>
    </row>
    <row r="7" spans="1:6" ht="15">
      <c r="A7" s="114" t="s">
        <v>233</v>
      </c>
      <c r="B7" s="114">
        <v>19</v>
      </c>
      <c r="C7" s="114" t="s">
        <v>662</v>
      </c>
      <c r="D7" s="114">
        <v>4</v>
      </c>
      <c r="E7" s="114"/>
      <c r="F7" s="114"/>
    </row>
    <row r="8" spans="1:6" ht="15">
      <c r="A8" s="114" t="s">
        <v>614</v>
      </c>
      <c r="B8" s="114">
        <v>12</v>
      </c>
      <c r="C8" s="114" t="s">
        <v>663</v>
      </c>
      <c r="D8" s="114">
        <v>4</v>
      </c>
      <c r="E8" s="114"/>
      <c r="F8" s="114"/>
    </row>
    <row r="9" spans="1:6" ht="15">
      <c r="A9" s="114" t="s">
        <v>603</v>
      </c>
      <c r="B9" s="114">
        <v>6</v>
      </c>
      <c r="C9" s="114" t="s">
        <v>664</v>
      </c>
      <c r="D9" s="114">
        <v>4</v>
      </c>
      <c r="E9" s="114"/>
      <c r="F9" s="114"/>
    </row>
    <row r="10" spans="1:6" ht="15">
      <c r="A10" s="114" t="s">
        <v>627</v>
      </c>
      <c r="B10" s="114">
        <v>6</v>
      </c>
      <c r="C10" s="114" t="s">
        <v>665</v>
      </c>
      <c r="D10" s="114">
        <v>4</v>
      </c>
      <c r="E10" s="114"/>
      <c r="F10" s="114"/>
    </row>
    <row r="11" spans="1:6" ht="15">
      <c r="A11" s="114" t="s">
        <v>601</v>
      </c>
      <c r="B11" s="114">
        <v>5</v>
      </c>
      <c r="C11" s="114" t="s">
        <v>612</v>
      </c>
      <c r="D11" s="114">
        <v>3</v>
      </c>
      <c r="E11" s="114"/>
      <c r="F11" s="114"/>
    </row>
    <row r="14" spans="1:6" ht="15" customHeight="1">
      <c r="A14" s="13" t="s">
        <v>673</v>
      </c>
      <c r="B14" s="13" t="s">
        <v>660</v>
      </c>
      <c r="C14" s="13" t="s">
        <v>684</v>
      </c>
      <c r="D14" s="13" t="s">
        <v>667</v>
      </c>
      <c r="E14" s="80" t="s">
        <v>688</v>
      </c>
      <c r="F14" s="80" t="s">
        <v>669</v>
      </c>
    </row>
    <row r="15" spans="1:6" ht="15">
      <c r="A15" s="114" t="s">
        <v>674</v>
      </c>
      <c r="B15" s="114">
        <v>3</v>
      </c>
      <c r="C15" s="114" t="s">
        <v>674</v>
      </c>
      <c r="D15" s="114">
        <v>3</v>
      </c>
      <c r="E15" s="114"/>
      <c r="F15" s="114"/>
    </row>
    <row r="16" spans="1:6" ht="15">
      <c r="A16" s="114" t="s">
        <v>675</v>
      </c>
      <c r="B16" s="114">
        <v>3</v>
      </c>
      <c r="C16" s="114" t="s">
        <v>678</v>
      </c>
      <c r="D16" s="114">
        <v>2</v>
      </c>
      <c r="E16" s="114"/>
      <c r="F16" s="114"/>
    </row>
    <row r="17" spans="1:6" ht="15">
      <c r="A17" s="114" t="s">
        <v>676</v>
      </c>
      <c r="B17" s="114">
        <v>3</v>
      </c>
      <c r="C17" s="114" t="s">
        <v>685</v>
      </c>
      <c r="D17" s="114">
        <v>2</v>
      </c>
      <c r="E17" s="114"/>
      <c r="F17" s="114"/>
    </row>
    <row r="18" spans="1:6" ht="15">
      <c r="A18" s="114" t="s">
        <v>677</v>
      </c>
      <c r="B18" s="114">
        <v>3</v>
      </c>
      <c r="C18" s="114" t="s">
        <v>686</v>
      </c>
      <c r="D18" s="114">
        <v>2</v>
      </c>
      <c r="E18" s="114"/>
      <c r="F18" s="114"/>
    </row>
    <row r="19" spans="1:6" ht="15">
      <c r="A19" s="114" t="s">
        <v>678</v>
      </c>
      <c r="B19" s="114">
        <v>2</v>
      </c>
      <c r="C19" s="114" t="s">
        <v>679</v>
      </c>
      <c r="D19" s="114">
        <v>2</v>
      </c>
      <c r="E19" s="114"/>
      <c r="F19" s="114"/>
    </row>
    <row r="20" spans="1:6" ht="15">
      <c r="A20" s="114" t="s">
        <v>679</v>
      </c>
      <c r="B20" s="114">
        <v>2</v>
      </c>
      <c r="C20" s="114" t="s">
        <v>680</v>
      </c>
      <c r="D20" s="114">
        <v>2</v>
      </c>
      <c r="E20" s="114"/>
      <c r="F20" s="114"/>
    </row>
    <row r="21" spans="1:6" ht="15">
      <c r="A21" s="114" t="s">
        <v>680</v>
      </c>
      <c r="B21" s="114">
        <v>2</v>
      </c>
      <c r="C21" s="114" t="s">
        <v>681</v>
      </c>
      <c r="D21" s="114">
        <v>2</v>
      </c>
      <c r="E21" s="114"/>
      <c r="F21" s="114"/>
    </row>
    <row r="22" spans="1:6" ht="15">
      <c r="A22" s="114" t="s">
        <v>681</v>
      </c>
      <c r="B22" s="114">
        <v>2</v>
      </c>
      <c r="C22" s="114" t="s">
        <v>682</v>
      </c>
      <c r="D22" s="114">
        <v>2</v>
      </c>
      <c r="E22" s="114"/>
      <c r="F22" s="114"/>
    </row>
    <row r="23" spans="1:6" ht="15">
      <c r="A23" s="114" t="s">
        <v>682</v>
      </c>
      <c r="B23" s="114">
        <v>2</v>
      </c>
      <c r="C23" s="114" t="s">
        <v>683</v>
      </c>
      <c r="D23" s="114">
        <v>2</v>
      </c>
      <c r="E23" s="114"/>
      <c r="F23" s="114"/>
    </row>
    <row r="24" spans="1:6" ht="15">
      <c r="A24" s="114" t="s">
        <v>683</v>
      </c>
      <c r="B24" s="114">
        <v>2</v>
      </c>
      <c r="C24" s="114" t="s">
        <v>687</v>
      </c>
      <c r="D24" s="114">
        <v>2</v>
      </c>
      <c r="E24" s="114"/>
      <c r="F24" s="114"/>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F23"/>
  <sheetViews>
    <sheetView tabSelected="1" workbookViewId="0" topLeftCell="A1">
      <pane xSplit="1" ySplit="2" topLeftCell="B3" activePane="bottomRight" state="frozen"/>
      <selection pane="topRight" activeCell="B1" sqref="B1"/>
      <selection pane="bottomLeft" activeCell="A3" sqref="A3"/>
      <selection pane="bottomRight" activeCell="A2" sqref="A2:E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9.57421875" style="3" bestFit="1" customWidth="1"/>
    <col min="34" max="34" width="8.7109375" style="3" bestFit="1" customWidth="1"/>
    <col min="35" max="35" width="10.00390625" style="0" bestFit="1" customWidth="1"/>
    <col min="36" max="36" width="16.57421875" style="0" bestFit="1" customWidth="1"/>
    <col min="37" max="37" width="8.421875" style="0" bestFit="1" customWidth="1"/>
    <col min="38" max="38" width="9.8515625" style="0" bestFit="1" customWidth="1"/>
    <col min="39" max="39" width="11.140625" style="0" bestFit="1" customWidth="1"/>
    <col min="40" max="40" width="11.7109375" style="0" bestFit="1" customWidth="1"/>
    <col min="41" max="41" width="6.140625" style="0" bestFit="1" customWidth="1"/>
    <col min="42" max="42" width="10.7109375" style="0" bestFit="1" customWidth="1"/>
    <col min="43" max="43" width="10.421875" style="0" bestFit="1" customWidth="1"/>
    <col min="44" max="44" width="7.421875" style="0" bestFit="1" customWidth="1"/>
    <col min="45" max="47" width="11.140625" style="0" bestFit="1" customWidth="1"/>
    <col min="48" max="48" width="11.8515625" style="0" bestFit="1" customWidth="1"/>
    <col min="49" max="49" width="10.421875" style="0" bestFit="1" customWidth="1"/>
    <col min="50" max="50" width="12.421875" style="0" bestFit="1" customWidth="1"/>
    <col min="51" max="51" width="8.421875" style="0" bestFit="1" customWidth="1"/>
    <col min="52" max="52" width="10.57421875" style="0" bestFit="1" customWidth="1"/>
    <col min="53" max="53" width="10.7109375" style="0" bestFit="1" customWidth="1"/>
    <col min="54" max="54" width="13.421875" style="0" bestFit="1" customWidth="1"/>
    <col min="55" max="55" width="10.8515625" style="0" bestFit="1" customWidth="1"/>
    <col min="56" max="56" width="10.140625" style="0" bestFit="1" customWidth="1"/>
    <col min="57" max="57" width="11.8515625" style="0" bestFit="1" customWidth="1"/>
    <col min="58" max="58" width="9.7109375" style="0" bestFit="1" customWidth="1"/>
    <col min="59" max="59" width="13.57421875" style="0" bestFit="1" customWidth="1"/>
    <col min="60" max="60" width="8.57421875" style="0" bestFit="1" customWidth="1"/>
    <col min="61" max="61" width="11.28125" style="0" bestFit="1" customWidth="1"/>
    <col min="62" max="62" width="11.00390625" style="0" bestFit="1" customWidth="1"/>
    <col min="63" max="63" width="8.57421875" style="0" bestFit="1" customWidth="1"/>
    <col min="64" max="64" width="11.140625" style="0" bestFit="1" customWidth="1"/>
    <col min="65" max="65" width="10.28125" style="0" bestFit="1" customWidth="1"/>
    <col min="66" max="66" width="11.00390625" style="0" bestFit="1" customWidth="1"/>
    <col min="67" max="67" width="8.7109375" style="0" bestFit="1" customWidth="1"/>
    <col min="68" max="68" width="12.7109375" style="0" bestFit="1" customWidth="1"/>
    <col min="69" max="69" width="12.00390625" style="0" bestFit="1" customWidth="1"/>
    <col min="70" max="70" width="8.421875" style="0" bestFit="1" customWidth="1"/>
    <col min="71" max="71" width="12.57421875" style="0" bestFit="1" customWidth="1"/>
    <col min="72" max="72" width="11.421875" style="0" bestFit="1" customWidth="1"/>
    <col min="73" max="73" width="15.57421875" style="0" bestFit="1" customWidth="1"/>
    <col min="74" max="74" width="18.421875" style="0" bestFit="1" customWidth="1"/>
    <col min="75" max="75" width="16.7109375" style="0" bestFit="1" customWidth="1"/>
    <col min="76" max="76" width="12.421875" style="0" bestFit="1" customWidth="1"/>
    <col min="77" max="77" width="6.8515625" style="0" bestFit="1" customWidth="1"/>
    <col min="78" max="78" width="10.7109375" style="0" bestFit="1" customWidth="1"/>
    <col min="79" max="79" width="11.7109375" style="0" bestFit="1" customWidth="1"/>
    <col min="80" max="80" width="10.140625" style="0" bestFit="1" customWidth="1"/>
    <col min="81" max="81" width="7.140625" style="0" bestFit="1" customWidth="1"/>
    <col min="82" max="82" width="8.57421875" style="0" bestFit="1" customWidth="1"/>
    <col min="83" max="83" width="11.00390625" style="0" bestFit="1" customWidth="1"/>
    <col min="84" max="84" width="13.57421875" style="0" bestFit="1" customWidth="1"/>
    <col min="86" max="86" width="9.8515625" style="0" bestFit="1" customWidth="1"/>
    <col min="87" max="87" width="11.140625" style="0" bestFit="1" customWidth="1"/>
    <col min="88" max="88" width="11.00390625" style="0" bestFit="1" customWidth="1"/>
    <col min="89" max="89" width="11.140625" style="0" bestFit="1" customWidth="1"/>
    <col min="90" max="90" width="12.8515625" style="0" bestFit="1" customWidth="1"/>
    <col min="91" max="91" width="9.00390625" style="0" bestFit="1" customWidth="1"/>
    <col min="92" max="92" width="8.00390625" style="0" bestFit="1" customWidth="1"/>
    <col min="93" max="94" width="10.00390625" style="0" bestFit="1" customWidth="1"/>
    <col min="95" max="95" width="8.7109375" style="0" bestFit="1" customWidth="1"/>
    <col min="96" max="96" width="11.7109375" style="0" bestFit="1" customWidth="1"/>
    <col min="97" max="97" width="11.00390625" style="0" bestFit="1" customWidth="1"/>
    <col min="98" max="98" width="9.28125" style="0" bestFit="1" customWidth="1"/>
    <col min="99" max="99" width="8.8515625" style="0" bestFit="1" customWidth="1"/>
    <col min="100" max="100" width="9.421875" style="0" bestFit="1" customWidth="1"/>
    <col min="101" max="101" width="10.28125" style="0" bestFit="1" customWidth="1"/>
    <col min="102" max="103" width="12.8515625" style="0" bestFit="1" customWidth="1"/>
    <col min="104" max="104" width="11.421875" style="0" bestFit="1" customWidth="1"/>
    <col min="105" max="105" width="13.00390625" style="0" bestFit="1" customWidth="1"/>
    <col min="106" max="106" width="9.57421875" style="0" bestFit="1" customWidth="1"/>
    <col min="107" max="107" width="12.8515625" style="0" bestFit="1" customWidth="1"/>
    <col min="108" max="108" width="10.140625" style="0" bestFit="1" customWidth="1"/>
    <col min="109" max="109" width="11.421875" style="0" bestFit="1" customWidth="1"/>
    <col min="110" max="110" width="9.00390625" style="0" bestFit="1" customWidth="1"/>
    <col min="111" max="111" width="15.57421875" style="0" bestFit="1" customWidth="1"/>
    <col min="112" max="112" width="12.28125" style="0" bestFit="1" customWidth="1"/>
    <col min="113" max="113" width="13.7109375" style="0" bestFit="1" customWidth="1"/>
    <col min="114" max="114" width="10.7109375" style="0" bestFit="1" customWidth="1"/>
    <col min="115" max="115" width="12.8515625" style="0" bestFit="1" customWidth="1"/>
    <col min="116" max="116" width="10.140625" style="0" bestFit="1" customWidth="1"/>
    <col min="117" max="117" width="13.140625" style="0" bestFit="1" customWidth="1"/>
    <col min="118" max="118" width="9.28125" style="0" bestFit="1" customWidth="1"/>
    <col min="119" max="119" width="21.7109375" style="0" bestFit="1" customWidth="1"/>
    <col min="120" max="120" width="27.00390625" style="0" bestFit="1" customWidth="1"/>
    <col min="121" max="121" width="22.57421875" style="0" bestFit="1" customWidth="1"/>
    <col min="122" max="122" width="28.00390625" style="0" bestFit="1" customWidth="1"/>
    <col min="123" max="123" width="34.28125" style="0" bestFit="1" customWidth="1"/>
    <col min="124" max="124" width="37.57421875" style="0" bestFit="1" customWidth="1"/>
    <col min="125" max="125" width="18.140625" style="0" bestFit="1" customWidth="1"/>
    <col min="126" max="126" width="22.28125" style="0" bestFit="1" customWidth="1"/>
    <col min="127" max="127" width="17.00390625" style="0" bestFit="1" customWidth="1"/>
    <col min="128" max="128" width="22.00390625" style="0" bestFit="1" customWidth="1"/>
    <col min="129" max="129" width="24.28125" style="0" bestFit="1" customWidth="1"/>
    <col min="130" max="130" width="22.00390625" style="0" bestFit="1" customWidth="1"/>
    <col min="131" max="131" width="24.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13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261</v>
      </c>
      <c r="AU2" s="13" t="s">
        <v>262</v>
      </c>
      <c r="AV2" s="13" t="s">
        <v>263</v>
      </c>
      <c r="AW2" s="13" t="s">
        <v>264</v>
      </c>
      <c r="AX2" s="13" t="s">
        <v>265</v>
      </c>
      <c r="AY2" s="13" t="s">
        <v>266</v>
      </c>
      <c r="AZ2" s="13" t="s">
        <v>267</v>
      </c>
      <c r="BA2" s="13" t="s">
        <v>268</v>
      </c>
      <c r="BB2" s="13" t="s">
        <v>269</v>
      </c>
      <c r="BC2" s="13" t="s">
        <v>270</v>
      </c>
      <c r="BD2" s="13" t="s">
        <v>271</v>
      </c>
      <c r="BE2" s="13" t="s">
        <v>272</v>
      </c>
      <c r="BF2" s="13" t="s">
        <v>273</v>
      </c>
      <c r="BG2" s="13" t="s">
        <v>274</v>
      </c>
      <c r="BH2" s="13" t="s">
        <v>275</v>
      </c>
      <c r="BI2" s="13" t="s">
        <v>276</v>
      </c>
      <c r="BJ2" s="13" t="s">
        <v>277</v>
      </c>
      <c r="BK2" s="13" t="s">
        <v>278</v>
      </c>
      <c r="BL2" s="13" t="s">
        <v>279</v>
      </c>
      <c r="BM2" s="13" t="s">
        <v>280</v>
      </c>
      <c r="BN2" s="13" t="s">
        <v>281</v>
      </c>
      <c r="BO2" s="13" t="s">
        <v>282</v>
      </c>
      <c r="BP2" s="13" t="s">
        <v>283</v>
      </c>
      <c r="BQ2" s="13" t="s">
        <v>284</v>
      </c>
      <c r="BR2" s="13" t="s">
        <v>285</v>
      </c>
      <c r="BS2" s="13" t="s">
        <v>286</v>
      </c>
      <c r="BT2" s="13" t="s">
        <v>287</v>
      </c>
      <c r="BU2" s="13" t="s">
        <v>288</v>
      </c>
      <c r="BV2" s="13" t="s">
        <v>289</v>
      </c>
      <c r="BW2" s="13" t="s">
        <v>290</v>
      </c>
      <c r="BX2" s="13" t="s">
        <v>291</v>
      </c>
      <c r="BY2" s="13" t="s">
        <v>292</v>
      </c>
      <c r="BZ2" s="13" t="s">
        <v>293</v>
      </c>
      <c r="CA2" s="13" t="s">
        <v>294</v>
      </c>
      <c r="CB2" s="13" t="s">
        <v>295</v>
      </c>
      <c r="CC2" s="13" t="s">
        <v>296</v>
      </c>
      <c r="CD2" s="13" t="s">
        <v>297</v>
      </c>
      <c r="CE2" s="13" t="s">
        <v>298</v>
      </c>
      <c r="CF2" s="13" t="s">
        <v>299</v>
      </c>
      <c r="CG2" s="13" t="s">
        <v>300</v>
      </c>
      <c r="CH2" s="13" t="s">
        <v>301</v>
      </c>
      <c r="CI2" s="13" t="s">
        <v>302</v>
      </c>
      <c r="CJ2" s="13" t="s">
        <v>303</v>
      </c>
      <c r="CK2" s="13" t="s">
        <v>304</v>
      </c>
      <c r="CL2" s="13" t="s">
        <v>305</v>
      </c>
      <c r="CM2" s="13" t="s">
        <v>306</v>
      </c>
      <c r="CN2" s="13" t="s">
        <v>307</v>
      </c>
      <c r="CO2" s="13" t="s">
        <v>308</v>
      </c>
      <c r="CP2" s="13" t="s">
        <v>309</v>
      </c>
      <c r="CQ2" s="13" t="s">
        <v>310</v>
      </c>
      <c r="CR2" s="13" t="s">
        <v>311</v>
      </c>
      <c r="CS2" s="13" t="s">
        <v>312</v>
      </c>
      <c r="CT2" s="13" t="s">
        <v>313</v>
      </c>
      <c r="CU2" s="13" t="s">
        <v>314</v>
      </c>
      <c r="CV2" s="13" t="s">
        <v>315</v>
      </c>
      <c r="CW2" s="13" t="s">
        <v>316</v>
      </c>
      <c r="CX2" s="13" t="s">
        <v>317</v>
      </c>
      <c r="CY2" s="13" t="s">
        <v>318</v>
      </c>
      <c r="CZ2" s="13" t="s">
        <v>319</v>
      </c>
      <c r="DA2" s="13" t="s">
        <v>320</v>
      </c>
      <c r="DB2" s="13" t="s">
        <v>321</v>
      </c>
      <c r="DC2" s="13" t="s">
        <v>322</v>
      </c>
      <c r="DD2" s="13" t="s">
        <v>323</v>
      </c>
      <c r="DE2" s="13" t="s">
        <v>324</v>
      </c>
      <c r="DF2" s="13" t="s">
        <v>325</v>
      </c>
      <c r="DG2" s="13" t="s">
        <v>326</v>
      </c>
      <c r="DH2" s="13" t="s">
        <v>327</v>
      </c>
      <c r="DI2" s="13" t="s">
        <v>328</v>
      </c>
      <c r="DJ2" s="13" t="s">
        <v>329</v>
      </c>
      <c r="DK2" s="13" t="s">
        <v>330</v>
      </c>
      <c r="DL2" s="13" t="s">
        <v>331</v>
      </c>
      <c r="DM2" s="13" t="s">
        <v>332</v>
      </c>
      <c r="DN2" s="13" t="s">
        <v>584</v>
      </c>
      <c r="DO2" s="120" t="s">
        <v>647</v>
      </c>
      <c r="DP2" s="120" t="s">
        <v>648</v>
      </c>
      <c r="DQ2" s="120" t="s">
        <v>649</v>
      </c>
      <c r="DR2" s="120" t="s">
        <v>650</v>
      </c>
      <c r="DS2" s="120" t="s">
        <v>651</v>
      </c>
      <c r="DT2" s="120" t="s">
        <v>652</v>
      </c>
      <c r="DU2" s="120" t="s">
        <v>653</v>
      </c>
      <c r="DV2" s="120" t="s">
        <v>654</v>
      </c>
      <c r="DW2" s="120" t="s">
        <v>656</v>
      </c>
      <c r="DX2" s="120" t="s">
        <v>692</v>
      </c>
      <c r="DY2" s="120" t="s">
        <v>693</v>
      </c>
      <c r="DZ2" s="120" t="s">
        <v>694</v>
      </c>
      <c r="EA2" s="120" t="s">
        <v>695</v>
      </c>
      <c r="EB2" s="3"/>
      <c r="EC2" s="3"/>
    </row>
    <row r="3" spans="1:133" ht="15" customHeight="1">
      <c r="A3" s="66" t="s">
        <v>220</v>
      </c>
      <c r="B3" s="67" t="s">
        <v>697</v>
      </c>
      <c r="C3" s="67"/>
      <c r="D3" s="68">
        <v>800</v>
      </c>
      <c r="E3" s="70"/>
      <c r="F3" s="97" t="s">
        <v>355</v>
      </c>
      <c r="G3" s="67"/>
      <c r="H3" s="71" t="s">
        <v>220</v>
      </c>
      <c r="I3" s="72"/>
      <c r="J3" s="72"/>
      <c r="K3" s="71"/>
      <c r="L3" s="75">
        <v>174.3757225433526</v>
      </c>
      <c r="M3" s="76">
        <v>4453.04296875</v>
      </c>
      <c r="N3" s="76">
        <v>4220.36083984375</v>
      </c>
      <c r="O3" s="77"/>
      <c r="P3" s="78"/>
      <c r="Q3" s="78"/>
      <c r="R3" s="48"/>
      <c r="S3" s="48">
        <v>14</v>
      </c>
      <c r="T3" s="48">
        <v>1</v>
      </c>
      <c r="U3" s="49">
        <v>3</v>
      </c>
      <c r="V3" s="49">
        <v>0.04</v>
      </c>
      <c r="W3" s="49">
        <v>0.064279</v>
      </c>
      <c r="X3" s="49">
        <v>1.26032</v>
      </c>
      <c r="Y3" s="49">
        <v>0.45714285714285713</v>
      </c>
      <c r="Z3" s="49">
        <v>0</v>
      </c>
      <c r="AA3" s="73">
        <v>3</v>
      </c>
      <c r="AB3" s="73"/>
      <c r="AC3" s="74"/>
      <c r="AD3" s="80" t="s">
        <v>333</v>
      </c>
      <c r="AE3" s="96" t="s">
        <v>334</v>
      </c>
      <c r="AF3" s="80"/>
      <c r="AG3" s="96" t="s">
        <v>355</v>
      </c>
      <c r="AH3" s="80" t="s">
        <v>376</v>
      </c>
      <c r="AI3" s="80"/>
      <c r="AJ3" s="80"/>
      <c r="AK3" s="80"/>
      <c r="AL3" s="80"/>
      <c r="AM3" s="80"/>
      <c r="AN3" s="80"/>
      <c r="AO3" s="80"/>
      <c r="AP3" s="99">
        <v>39226</v>
      </c>
      <c r="AQ3" s="80"/>
      <c r="AR3" s="80"/>
      <c r="AS3" s="80" t="s">
        <v>397</v>
      </c>
      <c r="AT3" s="80" t="s">
        <v>397</v>
      </c>
      <c r="AU3" s="80">
        <v>0</v>
      </c>
      <c r="AV3" s="80" t="s">
        <v>416</v>
      </c>
      <c r="AW3" s="80"/>
      <c r="AX3" s="80"/>
      <c r="AY3" s="80"/>
      <c r="AZ3" s="80"/>
      <c r="BA3" s="80"/>
      <c r="BB3" s="80"/>
      <c r="BC3" s="80"/>
      <c r="BD3" s="80"/>
      <c r="BE3" s="80" t="s">
        <v>458</v>
      </c>
      <c r="BF3" s="80"/>
      <c r="BG3" s="80" t="s">
        <v>459</v>
      </c>
      <c r="BH3" s="80">
        <v>6719300</v>
      </c>
      <c r="BI3" s="80"/>
      <c r="BJ3" s="80"/>
      <c r="BK3" s="80"/>
      <c r="BL3" s="80"/>
      <c r="BM3" s="80"/>
      <c r="BN3" s="80"/>
      <c r="BO3" s="80"/>
      <c r="BP3" s="80" t="b">
        <v>0</v>
      </c>
      <c r="BQ3" s="80"/>
      <c r="BR3" s="80"/>
      <c r="BS3" s="80"/>
      <c r="BT3" s="80" t="b">
        <v>0</v>
      </c>
      <c r="BU3" s="80" t="b">
        <v>0</v>
      </c>
      <c r="BV3" s="80"/>
      <c r="BW3" s="80" t="b">
        <v>0</v>
      </c>
      <c r="BX3" s="80" t="b">
        <v>1</v>
      </c>
      <c r="BY3" s="96" t="s">
        <v>483</v>
      </c>
      <c r="BZ3" s="80"/>
      <c r="CA3" s="80"/>
      <c r="CB3" s="80"/>
      <c r="CC3" s="80"/>
      <c r="CD3" s="80" t="s">
        <v>519</v>
      </c>
      <c r="CE3" s="80"/>
      <c r="CF3" s="80">
        <v>0</v>
      </c>
      <c r="CG3" s="80"/>
      <c r="CH3" s="80" t="s">
        <v>540</v>
      </c>
      <c r="CI3" s="80"/>
      <c r="CJ3" s="80"/>
      <c r="CK3" s="80"/>
      <c r="CL3" s="80"/>
      <c r="CM3" s="80"/>
      <c r="CN3" s="80"/>
      <c r="CO3" s="80"/>
      <c r="CP3" s="80"/>
      <c r="CQ3" s="80"/>
      <c r="CR3" s="80"/>
      <c r="CS3" s="80"/>
      <c r="CT3" s="80"/>
      <c r="CU3" s="80"/>
      <c r="CV3" s="80"/>
      <c r="CW3" s="80"/>
      <c r="CX3" s="80"/>
      <c r="CY3" s="80"/>
      <c r="CZ3" s="80"/>
      <c r="DA3" s="80"/>
      <c r="DB3" s="80"/>
      <c r="DC3" s="80"/>
      <c r="DD3" s="80"/>
      <c r="DE3" s="80" t="s">
        <v>554</v>
      </c>
      <c r="DF3" s="80"/>
      <c r="DG3" s="80">
        <v>6025</v>
      </c>
      <c r="DH3" s="80" t="s">
        <v>220</v>
      </c>
      <c r="DI3" s="80" t="s">
        <v>561</v>
      </c>
      <c r="DJ3" s="96" t="s">
        <v>563</v>
      </c>
      <c r="DK3" s="80">
        <v>0</v>
      </c>
      <c r="DL3" s="80"/>
      <c r="DM3" s="80"/>
      <c r="DN3" s="80" t="str">
        <f>REPLACE(INDEX(GroupVertices[Group],MATCH(Vertices[[#This Row],[Vertex]],GroupVertices[Vertex],0)),1,1,"")</f>
        <v>1</v>
      </c>
      <c r="DO3" s="48">
        <v>0</v>
      </c>
      <c r="DP3" s="49">
        <v>0</v>
      </c>
      <c r="DQ3" s="48">
        <v>0</v>
      </c>
      <c r="DR3" s="49">
        <v>0</v>
      </c>
      <c r="DS3" s="48">
        <v>0</v>
      </c>
      <c r="DT3" s="49">
        <v>0</v>
      </c>
      <c r="DU3" s="48">
        <v>23</v>
      </c>
      <c r="DV3" s="49">
        <v>100</v>
      </c>
      <c r="DW3" s="48">
        <v>23</v>
      </c>
      <c r="DX3" s="121" t="s">
        <v>691</v>
      </c>
      <c r="DY3" s="121" t="s">
        <v>691</v>
      </c>
      <c r="DZ3" s="121" t="s">
        <v>691</v>
      </c>
      <c r="EA3" s="121" t="s">
        <v>691</v>
      </c>
      <c r="EB3" s="3"/>
      <c r="EC3" s="3"/>
    </row>
    <row r="4" spans="1:136" ht="15" customHeight="1">
      <c r="A4" s="66" t="s">
        <v>235</v>
      </c>
      <c r="B4" s="67" t="s">
        <v>697</v>
      </c>
      <c r="C4" s="67"/>
      <c r="D4" s="68">
        <v>100</v>
      </c>
      <c r="E4" s="70"/>
      <c r="F4" s="97" t="s">
        <v>356</v>
      </c>
      <c r="G4" s="67"/>
      <c r="H4" s="71" t="s">
        <v>235</v>
      </c>
      <c r="I4" s="72"/>
      <c r="J4" s="72"/>
      <c r="K4" s="71"/>
      <c r="L4" s="75">
        <v>1</v>
      </c>
      <c r="M4" s="76">
        <v>1216.3233642578125</v>
      </c>
      <c r="N4" s="76">
        <v>748.9261474609375</v>
      </c>
      <c r="O4" s="77"/>
      <c r="P4" s="78"/>
      <c r="Q4" s="78"/>
      <c r="R4" s="82"/>
      <c r="S4" s="48">
        <v>14</v>
      </c>
      <c r="T4" s="48">
        <v>0</v>
      </c>
      <c r="U4" s="49">
        <v>0</v>
      </c>
      <c r="V4" s="49">
        <v>0.038462</v>
      </c>
      <c r="W4" s="49">
        <v>0.062484</v>
      </c>
      <c r="X4" s="49">
        <v>1.174816</v>
      </c>
      <c r="Y4" s="49">
        <v>0.5</v>
      </c>
      <c r="Z4" s="49">
        <v>0</v>
      </c>
      <c r="AA4" s="73">
        <v>4</v>
      </c>
      <c r="AB4" s="73"/>
      <c r="AC4" s="74"/>
      <c r="AD4" s="80" t="s">
        <v>333</v>
      </c>
      <c r="AE4" s="96" t="s">
        <v>335</v>
      </c>
      <c r="AF4" s="80"/>
      <c r="AG4" s="96" t="s">
        <v>356</v>
      </c>
      <c r="AH4" s="80" t="s">
        <v>377</v>
      </c>
      <c r="AI4" s="80"/>
      <c r="AJ4" s="80"/>
      <c r="AK4" s="80"/>
      <c r="AL4" s="80"/>
      <c r="AM4" s="80"/>
      <c r="AN4" s="80"/>
      <c r="AO4" s="80"/>
      <c r="AP4" s="99">
        <v>38021</v>
      </c>
      <c r="AQ4" s="80"/>
      <c r="AR4" s="80"/>
      <c r="AS4" s="80" t="s">
        <v>398</v>
      </c>
      <c r="AT4" s="80" t="s">
        <v>398</v>
      </c>
      <c r="AU4" s="80">
        <v>554297</v>
      </c>
      <c r="AV4" s="80" t="s">
        <v>417</v>
      </c>
      <c r="AW4" s="80"/>
      <c r="AX4" s="80"/>
      <c r="AY4" s="96" t="s">
        <v>422</v>
      </c>
      <c r="AZ4" s="80"/>
      <c r="BA4" s="80"/>
      <c r="BB4" s="80"/>
      <c r="BC4" s="80"/>
      <c r="BD4" s="80" t="s">
        <v>451</v>
      </c>
      <c r="BE4" s="80" t="s">
        <v>458</v>
      </c>
      <c r="BF4" s="80"/>
      <c r="BG4" s="80" t="s">
        <v>460</v>
      </c>
      <c r="BH4" s="80">
        <v>17653651</v>
      </c>
      <c r="BI4" s="80"/>
      <c r="BJ4" s="80"/>
      <c r="BK4" s="80"/>
      <c r="BL4" s="100">
        <v>38021</v>
      </c>
      <c r="BM4" s="80"/>
      <c r="BN4" s="80"/>
      <c r="BO4" s="80"/>
      <c r="BP4" s="80" t="b">
        <v>0</v>
      </c>
      <c r="BQ4" s="80"/>
      <c r="BR4" s="80"/>
      <c r="BS4" s="80"/>
      <c r="BT4" s="80" t="b">
        <v>0</v>
      </c>
      <c r="BU4" s="80" t="b">
        <v>0</v>
      </c>
      <c r="BV4" s="80"/>
      <c r="BW4" s="80" t="b">
        <v>0</v>
      </c>
      <c r="BX4" s="80" t="b">
        <v>1</v>
      </c>
      <c r="BY4" s="96" t="s">
        <v>484</v>
      </c>
      <c r="BZ4" s="80" t="s">
        <v>504</v>
      </c>
      <c r="CA4" s="80"/>
      <c r="CB4" s="80" t="s">
        <v>509</v>
      </c>
      <c r="CC4" s="80"/>
      <c r="CD4" s="80" t="s">
        <v>520</v>
      </c>
      <c r="CE4" s="80"/>
      <c r="CF4" s="80">
        <v>0</v>
      </c>
      <c r="CG4" s="80"/>
      <c r="CH4" s="80" t="s">
        <v>540</v>
      </c>
      <c r="CI4" s="80"/>
      <c r="CJ4" s="80"/>
      <c r="CK4" s="80"/>
      <c r="CL4" s="80"/>
      <c r="CM4" s="80"/>
      <c r="CN4" s="80" t="s">
        <v>544</v>
      </c>
      <c r="CO4" s="80"/>
      <c r="CP4" s="80"/>
      <c r="CQ4" s="80"/>
      <c r="CR4" s="80"/>
      <c r="CS4" s="80" t="s">
        <v>545</v>
      </c>
      <c r="CT4" s="80"/>
      <c r="CU4" s="80"/>
      <c r="CV4" s="80"/>
      <c r="CW4" s="80"/>
      <c r="CX4" s="80"/>
      <c r="CY4" s="80"/>
      <c r="CZ4" s="80"/>
      <c r="DA4" s="80"/>
      <c r="DB4" s="80"/>
      <c r="DC4" s="80" t="s">
        <v>549</v>
      </c>
      <c r="DD4" s="80"/>
      <c r="DE4" s="80" t="s">
        <v>555</v>
      </c>
      <c r="DF4" s="80"/>
      <c r="DG4" s="80">
        <v>9330</v>
      </c>
      <c r="DH4" s="80" t="s">
        <v>235</v>
      </c>
      <c r="DI4" s="80" t="s">
        <v>561</v>
      </c>
      <c r="DJ4" s="80"/>
      <c r="DK4" s="80">
        <v>554297</v>
      </c>
      <c r="DL4" s="80"/>
      <c r="DM4" s="80"/>
      <c r="DN4" s="80" t="str">
        <f>REPLACE(INDEX(GroupVertices[Group],MATCH(Vertices[[#This Row],[Vertex]],GroupVertices[Vertex],0)),1,1,"")</f>
        <v>1</v>
      </c>
      <c r="DO4" s="48">
        <v>0</v>
      </c>
      <c r="DP4" s="49">
        <v>0</v>
      </c>
      <c r="DQ4" s="48">
        <v>0</v>
      </c>
      <c r="DR4" s="49">
        <v>0</v>
      </c>
      <c r="DS4" s="48">
        <v>0</v>
      </c>
      <c r="DT4" s="49">
        <v>0</v>
      </c>
      <c r="DU4" s="48">
        <v>3</v>
      </c>
      <c r="DV4" s="49">
        <v>100</v>
      </c>
      <c r="DW4" s="48">
        <v>3</v>
      </c>
      <c r="DX4" s="48"/>
      <c r="DY4" s="48"/>
      <c r="DZ4" s="48"/>
      <c r="EA4" s="48"/>
      <c r="EB4" s="2"/>
      <c r="EC4" s="3"/>
      <c r="ED4" s="3"/>
      <c r="EE4" s="3"/>
      <c r="EF4" s="3"/>
    </row>
    <row r="5" spans="1:136" ht="15" customHeight="1">
      <c r="A5" s="66" t="s">
        <v>221</v>
      </c>
      <c r="B5" s="67" t="s">
        <v>697</v>
      </c>
      <c r="C5" s="67"/>
      <c r="D5" s="68">
        <v>100</v>
      </c>
      <c r="E5" s="70"/>
      <c r="F5" s="97" t="s">
        <v>357</v>
      </c>
      <c r="G5" s="67"/>
      <c r="H5" s="71" t="s">
        <v>221</v>
      </c>
      <c r="I5" s="72"/>
      <c r="J5" s="72"/>
      <c r="K5" s="71" t="s">
        <v>442</v>
      </c>
      <c r="L5" s="75">
        <v>1</v>
      </c>
      <c r="M5" s="76">
        <v>1909.2197265625</v>
      </c>
      <c r="N5" s="76">
        <v>8951.4169921875</v>
      </c>
      <c r="O5" s="77"/>
      <c r="P5" s="78"/>
      <c r="Q5" s="78"/>
      <c r="R5" s="82"/>
      <c r="S5" s="48">
        <v>12</v>
      </c>
      <c r="T5" s="48">
        <v>2</v>
      </c>
      <c r="U5" s="49">
        <v>0</v>
      </c>
      <c r="V5" s="49">
        <v>0.038462</v>
      </c>
      <c r="W5" s="49">
        <v>0.062484</v>
      </c>
      <c r="X5" s="49">
        <v>1.174816</v>
      </c>
      <c r="Y5" s="49">
        <v>0.5</v>
      </c>
      <c r="Z5" s="49">
        <v>0</v>
      </c>
      <c r="AA5" s="73">
        <v>5</v>
      </c>
      <c r="AB5" s="73"/>
      <c r="AC5" s="74"/>
      <c r="AD5" s="80" t="s">
        <v>333</v>
      </c>
      <c r="AE5" s="96" t="s">
        <v>336</v>
      </c>
      <c r="AF5" s="80"/>
      <c r="AG5" s="96" t="s">
        <v>357</v>
      </c>
      <c r="AH5" s="80" t="s">
        <v>378</v>
      </c>
      <c r="AI5" s="80"/>
      <c r="AJ5" s="80"/>
      <c r="AK5" s="80"/>
      <c r="AL5" s="80"/>
      <c r="AM5" s="80"/>
      <c r="AN5" s="80"/>
      <c r="AO5" s="80"/>
      <c r="AP5" s="80"/>
      <c r="AQ5" s="80"/>
      <c r="AR5" s="80"/>
      <c r="AS5" s="80" t="s">
        <v>399</v>
      </c>
      <c r="AT5" s="80" t="s">
        <v>399</v>
      </c>
      <c r="AU5" s="80">
        <v>0</v>
      </c>
      <c r="AV5" s="80"/>
      <c r="AW5" s="80"/>
      <c r="AX5" s="80"/>
      <c r="AY5" s="96" t="s">
        <v>423</v>
      </c>
      <c r="AZ5" s="80"/>
      <c r="BA5" s="80"/>
      <c r="BB5" s="80" t="s">
        <v>442</v>
      </c>
      <c r="BC5" s="80"/>
      <c r="BD5" s="80"/>
      <c r="BE5" s="80" t="s">
        <v>458</v>
      </c>
      <c r="BF5" s="80"/>
      <c r="BG5" s="80" t="s">
        <v>461</v>
      </c>
      <c r="BH5" s="80">
        <v>9987959</v>
      </c>
      <c r="BI5" s="80"/>
      <c r="BJ5" s="80"/>
      <c r="BK5" s="80"/>
      <c r="BL5" s="80"/>
      <c r="BM5" s="80"/>
      <c r="BN5" s="80"/>
      <c r="BO5" s="80"/>
      <c r="BP5" s="80" t="b">
        <v>0</v>
      </c>
      <c r="BQ5" s="80"/>
      <c r="BR5" s="80"/>
      <c r="BS5" s="80"/>
      <c r="BT5" s="80" t="b">
        <v>0</v>
      </c>
      <c r="BU5" s="80" t="b">
        <v>0</v>
      </c>
      <c r="BV5" s="80"/>
      <c r="BW5" s="80" t="b">
        <v>0</v>
      </c>
      <c r="BX5" s="80" t="b">
        <v>1</v>
      </c>
      <c r="BY5" s="96" t="s">
        <v>485</v>
      </c>
      <c r="BZ5" s="80"/>
      <c r="CA5" s="80"/>
      <c r="CB5" s="80" t="s">
        <v>510</v>
      </c>
      <c r="CC5" s="80"/>
      <c r="CD5" s="80" t="s">
        <v>521</v>
      </c>
      <c r="CE5" s="80"/>
      <c r="CF5" s="80">
        <v>0</v>
      </c>
      <c r="CG5" s="80"/>
      <c r="CH5" s="80" t="s">
        <v>540</v>
      </c>
      <c r="CI5" s="80"/>
      <c r="CJ5" s="80"/>
      <c r="CK5" s="80"/>
      <c r="CL5" s="80"/>
      <c r="CM5" s="80"/>
      <c r="CN5" s="80"/>
      <c r="CO5" s="80"/>
      <c r="CP5" s="80"/>
      <c r="CQ5" s="80"/>
      <c r="CR5" s="80"/>
      <c r="CS5" s="80"/>
      <c r="CT5" s="80"/>
      <c r="CU5" s="80"/>
      <c r="CV5" s="80"/>
      <c r="CW5" s="80"/>
      <c r="CX5" s="80"/>
      <c r="CY5" s="80"/>
      <c r="CZ5" s="80"/>
      <c r="DA5" s="80"/>
      <c r="DB5" s="80"/>
      <c r="DC5" s="80"/>
      <c r="DD5" s="80"/>
      <c r="DE5" s="80" t="s">
        <v>556</v>
      </c>
      <c r="DF5" s="80"/>
      <c r="DG5" s="80">
        <v>63503</v>
      </c>
      <c r="DH5" s="80" t="s">
        <v>221</v>
      </c>
      <c r="DI5" s="80" t="s">
        <v>561</v>
      </c>
      <c r="DJ5" s="96" t="s">
        <v>564</v>
      </c>
      <c r="DK5" s="80">
        <v>0</v>
      </c>
      <c r="DL5" s="80"/>
      <c r="DM5" s="80"/>
      <c r="DN5" s="80" t="str">
        <f>REPLACE(INDEX(GroupVertices[Group],MATCH(Vertices[[#This Row],[Vertex]],GroupVertices[Vertex],0)),1,1,"")</f>
        <v>1</v>
      </c>
      <c r="DO5" s="48">
        <v>1</v>
      </c>
      <c r="DP5" s="49">
        <v>16.666666666666668</v>
      </c>
      <c r="DQ5" s="48">
        <v>0</v>
      </c>
      <c r="DR5" s="49">
        <v>0</v>
      </c>
      <c r="DS5" s="48">
        <v>0</v>
      </c>
      <c r="DT5" s="49">
        <v>0</v>
      </c>
      <c r="DU5" s="48">
        <v>5</v>
      </c>
      <c r="DV5" s="49">
        <v>83.33333333333333</v>
      </c>
      <c r="DW5" s="48">
        <v>6</v>
      </c>
      <c r="DX5" s="121" t="s">
        <v>691</v>
      </c>
      <c r="DY5" s="121" t="s">
        <v>691</v>
      </c>
      <c r="DZ5" s="121" t="s">
        <v>691</v>
      </c>
      <c r="EA5" s="121" t="s">
        <v>691</v>
      </c>
      <c r="EB5" s="2"/>
      <c r="EC5" s="3"/>
      <c r="ED5" s="3"/>
      <c r="EE5" s="3"/>
      <c r="EF5" s="3"/>
    </row>
    <row r="6" spans="1:136" ht="15" customHeight="1">
      <c r="A6" s="66" t="s">
        <v>222</v>
      </c>
      <c r="B6" s="67" t="s">
        <v>697</v>
      </c>
      <c r="C6" s="67"/>
      <c r="D6" s="68">
        <v>100</v>
      </c>
      <c r="E6" s="70"/>
      <c r="F6" s="97" t="s">
        <v>358</v>
      </c>
      <c r="G6" s="67"/>
      <c r="H6" s="71" t="s">
        <v>222</v>
      </c>
      <c r="I6" s="72"/>
      <c r="J6" s="72"/>
      <c r="K6" s="71"/>
      <c r="L6" s="75">
        <v>1</v>
      </c>
      <c r="M6" s="76">
        <v>1380.422119140625</v>
      </c>
      <c r="N6" s="76">
        <v>4629.09375</v>
      </c>
      <c r="O6" s="77"/>
      <c r="P6" s="78"/>
      <c r="Q6" s="78"/>
      <c r="R6" s="82"/>
      <c r="S6" s="48">
        <v>11</v>
      </c>
      <c r="T6" s="48">
        <v>3</v>
      </c>
      <c r="U6" s="49">
        <v>0</v>
      </c>
      <c r="V6" s="49">
        <v>0.038462</v>
      </c>
      <c r="W6" s="49">
        <v>0.062484</v>
      </c>
      <c r="X6" s="49">
        <v>1.174816</v>
      </c>
      <c r="Y6" s="49">
        <v>0.5</v>
      </c>
      <c r="Z6" s="49">
        <v>0</v>
      </c>
      <c r="AA6" s="73">
        <v>6</v>
      </c>
      <c r="AB6" s="73"/>
      <c r="AC6" s="74"/>
      <c r="AD6" s="80" t="s">
        <v>333</v>
      </c>
      <c r="AE6" s="96" t="s">
        <v>337</v>
      </c>
      <c r="AF6" s="80"/>
      <c r="AG6" s="96" t="s">
        <v>358</v>
      </c>
      <c r="AH6" s="80" t="s">
        <v>379</v>
      </c>
      <c r="AI6" s="80"/>
      <c r="AJ6" s="80"/>
      <c r="AK6" s="80"/>
      <c r="AL6" s="80"/>
      <c r="AM6" s="80"/>
      <c r="AN6" s="80"/>
      <c r="AO6" s="80"/>
      <c r="AP6" s="80"/>
      <c r="AQ6" s="80"/>
      <c r="AR6" s="80"/>
      <c r="AS6" s="80" t="s">
        <v>400</v>
      </c>
      <c r="AT6" s="80" t="s">
        <v>408</v>
      </c>
      <c r="AU6" s="80">
        <v>56713</v>
      </c>
      <c r="AV6" s="80"/>
      <c r="AW6" s="80"/>
      <c r="AX6" s="80"/>
      <c r="AY6" s="96" t="s">
        <v>424</v>
      </c>
      <c r="AZ6" s="80"/>
      <c r="BA6" s="80"/>
      <c r="BB6" s="80"/>
      <c r="BC6" s="80"/>
      <c r="BD6" s="80" t="s">
        <v>452</v>
      </c>
      <c r="BE6" s="80" t="s">
        <v>458</v>
      </c>
      <c r="BF6" s="80"/>
      <c r="BG6" s="80" t="s">
        <v>462</v>
      </c>
      <c r="BH6" s="80">
        <v>489954</v>
      </c>
      <c r="BI6" s="80"/>
      <c r="BJ6" s="80"/>
      <c r="BK6" s="80"/>
      <c r="BL6" s="80"/>
      <c r="BM6" s="80" t="s">
        <v>479</v>
      </c>
      <c r="BN6" s="80"/>
      <c r="BO6" s="80"/>
      <c r="BP6" s="80" t="b">
        <v>0</v>
      </c>
      <c r="BQ6" s="80"/>
      <c r="BR6" s="80"/>
      <c r="BS6" s="80"/>
      <c r="BT6" s="80" t="b">
        <v>0</v>
      </c>
      <c r="BU6" s="80" t="b">
        <v>0</v>
      </c>
      <c r="BV6" s="80"/>
      <c r="BW6" s="80" t="b">
        <v>0</v>
      </c>
      <c r="BX6" s="80" t="b">
        <v>1</v>
      </c>
      <c r="BY6" s="96" t="s">
        <v>486</v>
      </c>
      <c r="BZ6" s="80" t="s">
        <v>505</v>
      </c>
      <c r="CA6" s="80"/>
      <c r="CB6" s="80"/>
      <c r="CC6" s="80"/>
      <c r="CD6" s="80" t="s">
        <v>522</v>
      </c>
      <c r="CE6" s="80"/>
      <c r="CF6" s="80">
        <v>3.9</v>
      </c>
      <c r="CG6" s="80"/>
      <c r="CH6" s="80" t="s">
        <v>540</v>
      </c>
      <c r="CI6" s="80"/>
      <c r="CJ6" s="80"/>
      <c r="CK6" s="80"/>
      <c r="CL6" s="80"/>
      <c r="CM6" s="80" t="s">
        <v>542</v>
      </c>
      <c r="CN6" s="80" t="s">
        <v>544</v>
      </c>
      <c r="CO6" s="80"/>
      <c r="CP6" s="80"/>
      <c r="CQ6" s="80"/>
      <c r="CR6" s="80"/>
      <c r="CS6" s="80"/>
      <c r="CT6" s="80"/>
      <c r="CU6" s="80">
        <v>3681</v>
      </c>
      <c r="CV6" s="80"/>
      <c r="CW6" s="80"/>
      <c r="CX6" s="80"/>
      <c r="CY6" s="80"/>
      <c r="CZ6" s="80"/>
      <c r="DA6" s="80"/>
      <c r="DB6" s="80"/>
      <c r="DC6" s="80" t="s">
        <v>550</v>
      </c>
      <c r="DD6" s="80"/>
      <c r="DE6" s="80" t="s">
        <v>557</v>
      </c>
      <c r="DF6" s="80"/>
      <c r="DG6" s="80">
        <v>635</v>
      </c>
      <c r="DH6" s="80" t="s">
        <v>222</v>
      </c>
      <c r="DI6" s="80" t="s">
        <v>561</v>
      </c>
      <c r="DJ6" s="80"/>
      <c r="DK6" s="80">
        <v>56713</v>
      </c>
      <c r="DL6" s="80"/>
      <c r="DM6" s="80"/>
      <c r="DN6" s="80" t="str">
        <f>REPLACE(INDEX(GroupVertices[Group],MATCH(Vertices[[#This Row],[Vertex]],GroupVertices[Vertex],0)),1,1,"")</f>
        <v>1</v>
      </c>
      <c r="DO6" s="48">
        <v>0</v>
      </c>
      <c r="DP6" s="49">
        <v>0</v>
      </c>
      <c r="DQ6" s="48">
        <v>0</v>
      </c>
      <c r="DR6" s="49">
        <v>0</v>
      </c>
      <c r="DS6" s="48">
        <v>0</v>
      </c>
      <c r="DT6" s="49">
        <v>0</v>
      </c>
      <c r="DU6" s="48">
        <v>16</v>
      </c>
      <c r="DV6" s="49">
        <v>100</v>
      </c>
      <c r="DW6" s="48">
        <v>16</v>
      </c>
      <c r="DX6" s="121" t="s">
        <v>691</v>
      </c>
      <c r="DY6" s="121" t="s">
        <v>691</v>
      </c>
      <c r="DZ6" s="121" t="s">
        <v>691</v>
      </c>
      <c r="EA6" s="121" t="s">
        <v>691</v>
      </c>
      <c r="EB6" s="2"/>
      <c r="EC6" s="3"/>
      <c r="ED6" s="3"/>
      <c r="EE6" s="3"/>
      <c r="EF6" s="3"/>
    </row>
    <row r="7" spans="1:136" ht="15" customHeight="1">
      <c r="A7" s="66" t="s">
        <v>223</v>
      </c>
      <c r="B7" s="67" t="s">
        <v>697</v>
      </c>
      <c r="C7" s="67"/>
      <c r="D7" s="68">
        <v>100</v>
      </c>
      <c r="E7" s="70"/>
      <c r="F7" s="97" t="s">
        <v>359</v>
      </c>
      <c r="G7" s="67"/>
      <c r="H7" s="71" t="s">
        <v>223</v>
      </c>
      <c r="I7" s="72"/>
      <c r="J7" s="72"/>
      <c r="K7" s="50" t="s">
        <v>443</v>
      </c>
      <c r="L7" s="75">
        <v>1</v>
      </c>
      <c r="M7" s="76">
        <v>196.3710174560547</v>
      </c>
      <c r="N7" s="76">
        <v>5639.35693359375</v>
      </c>
      <c r="O7" s="77"/>
      <c r="P7" s="78"/>
      <c r="Q7" s="78"/>
      <c r="R7" s="82"/>
      <c r="S7" s="48">
        <v>10</v>
      </c>
      <c r="T7" s="48">
        <v>4</v>
      </c>
      <c r="U7" s="49">
        <v>0</v>
      </c>
      <c r="V7" s="49">
        <v>0.038462</v>
      </c>
      <c r="W7" s="49">
        <v>0.062484</v>
      </c>
      <c r="X7" s="49">
        <v>1.174816</v>
      </c>
      <c r="Y7" s="49">
        <v>0.5</v>
      </c>
      <c r="Z7" s="49">
        <v>0</v>
      </c>
      <c r="AA7" s="73">
        <v>7</v>
      </c>
      <c r="AB7" s="73"/>
      <c r="AC7" s="74"/>
      <c r="AD7" s="80" t="s">
        <v>333</v>
      </c>
      <c r="AE7" s="96" t="s">
        <v>338</v>
      </c>
      <c r="AF7" s="80"/>
      <c r="AG7" s="96" t="s">
        <v>359</v>
      </c>
      <c r="AH7" s="80" t="s">
        <v>380</v>
      </c>
      <c r="AI7" s="80"/>
      <c r="AJ7" s="80"/>
      <c r="AK7" s="80"/>
      <c r="AL7" s="80"/>
      <c r="AM7" s="80"/>
      <c r="AN7" s="80"/>
      <c r="AO7" s="80"/>
      <c r="AP7" s="80"/>
      <c r="AQ7" s="80"/>
      <c r="AR7" s="80"/>
      <c r="AS7" s="80" t="s">
        <v>397</v>
      </c>
      <c r="AT7" s="80" t="s">
        <v>409</v>
      </c>
      <c r="AU7" s="80">
        <v>23066</v>
      </c>
      <c r="AV7" s="80" t="s">
        <v>418</v>
      </c>
      <c r="AW7" s="80"/>
      <c r="AX7" s="80"/>
      <c r="AY7" s="96" t="s">
        <v>425</v>
      </c>
      <c r="AZ7" s="80"/>
      <c r="BA7" s="80"/>
      <c r="BB7" s="80" t="s">
        <v>443</v>
      </c>
      <c r="BC7" s="80"/>
      <c r="BD7" s="80" t="s">
        <v>453</v>
      </c>
      <c r="BE7" s="80" t="s">
        <v>458</v>
      </c>
      <c r="BF7" s="80"/>
      <c r="BG7" s="80" t="s">
        <v>463</v>
      </c>
      <c r="BH7" s="80">
        <v>644660</v>
      </c>
      <c r="BI7" s="80"/>
      <c r="BJ7" s="80"/>
      <c r="BK7" s="80"/>
      <c r="BL7" s="80">
        <v>2004</v>
      </c>
      <c r="BM7" s="80"/>
      <c r="BN7" s="80"/>
      <c r="BO7" s="80"/>
      <c r="BP7" s="80" t="b">
        <v>0</v>
      </c>
      <c r="BQ7" s="80"/>
      <c r="BR7" s="80"/>
      <c r="BS7" s="80"/>
      <c r="BT7" s="80" t="b">
        <v>0</v>
      </c>
      <c r="BU7" s="80" t="b">
        <v>0</v>
      </c>
      <c r="BV7" s="80"/>
      <c r="BW7" s="80" t="b">
        <v>0</v>
      </c>
      <c r="BX7" s="80" t="b">
        <v>1</v>
      </c>
      <c r="BY7" s="96" t="s">
        <v>487</v>
      </c>
      <c r="BZ7" s="80" t="s">
        <v>506</v>
      </c>
      <c r="CA7" s="80"/>
      <c r="CB7" s="80"/>
      <c r="CC7" s="80"/>
      <c r="CD7" s="80" t="s">
        <v>523</v>
      </c>
      <c r="CE7" s="80"/>
      <c r="CF7" s="80">
        <v>4.3</v>
      </c>
      <c r="CG7" s="80"/>
      <c r="CH7" s="80" t="s">
        <v>540</v>
      </c>
      <c r="CI7" s="80"/>
      <c r="CJ7" s="80"/>
      <c r="CK7" s="80"/>
      <c r="CL7" s="80"/>
      <c r="CM7" s="80"/>
      <c r="CN7" s="80"/>
      <c r="CO7" s="80"/>
      <c r="CP7" s="80"/>
      <c r="CQ7" s="80"/>
      <c r="CR7" s="80"/>
      <c r="CS7" s="80"/>
      <c r="CT7" s="80"/>
      <c r="CU7" s="80">
        <v>75</v>
      </c>
      <c r="CV7" s="80"/>
      <c r="CW7" s="80"/>
      <c r="CX7" s="80"/>
      <c r="CY7" s="80"/>
      <c r="CZ7" s="80"/>
      <c r="DA7" s="80"/>
      <c r="DB7" s="80"/>
      <c r="DC7" s="80" t="s">
        <v>551</v>
      </c>
      <c r="DD7" s="80"/>
      <c r="DE7" s="80" t="s">
        <v>557</v>
      </c>
      <c r="DF7" s="80"/>
      <c r="DG7" s="80">
        <v>375</v>
      </c>
      <c r="DH7" s="80" t="s">
        <v>223</v>
      </c>
      <c r="DI7" s="80" t="s">
        <v>561</v>
      </c>
      <c r="DJ7" s="96" t="s">
        <v>565</v>
      </c>
      <c r="DK7" s="80">
        <v>0</v>
      </c>
      <c r="DL7" s="80"/>
      <c r="DM7" s="80"/>
      <c r="DN7" s="80" t="str">
        <f>REPLACE(INDEX(GroupVertices[Group],MATCH(Vertices[[#This Row],[Vertex]],GroupVertices[Vertex],0)),1,1,"")</f>
        <v>1</v>
      </c>
      <c r="DO7" s="48">
        <v>0</v>
      </c>
      <c r="DP7" s="49">
        <v>0</v>
      </c>
      <c r="DQ7" s="48">
        <v>0</v>
      </c>
      <c r="DR7" s="49">
        <v>0</v>
      </c>
      <c r="DS7" s="48">
        <v>0</v>
      </c>
      <c r="DT7" s="49">
        <v>0</v>
      </c>
      <c r="DU7" s="48">
        <v>15</v>
      </c>
      <c r="DV7" s="49">
        <v>100</v>
      </c>
      <c r="DW7" s="48">
        <v>15</v>
      </c>
      <c r="DX7" s="121" t="s">
        <v>691</v>
      </c>
      <c r="DY7" s="121" t="s">
        <v>691</v>
      </c>
      <c r="DZ7" s="121" t="s">
        <v>691</v>
      </c>
      <c r="EA7" s="121" t="s">
        <v>691</v>
      </c>
      <c r="EB7" s="2"/>
      <c r="EC7" s="3"/>
      <c r="ED7" s="3"/>
      <c r="EE7" s="3"/>
      <c r="EF7" s="3"/>
    </row>
    <row r="8" spans="1:136" ht="15" customHeight="1">
      <c r="A8" s="66" t="s">
        <v>224</v>
      </c>
      <c r="B8" s="67" t="s">
        <v>697</v>
      </c>
      <c r="C8" s="67"/>
      <c r="D8" s="68">
        <v>800</v>
      </c>
      <c r="E8" s="70"/>
      <c r="F8" s="97" t="s">
        <v>360</v>
      </c>
      <c r="G8" s="67"/>
      <c r="H8" s="71" t="s">
        <v>224</v>
      </c>
      <c r="I8" s="72"/>
      <c r="J8" s="72"/>
      <c r="K8" s="71"/>
      <c r="L8" s="75">
        <v>174.3757225433526</v>
      </c>
      <c r="M8" s="76">
        <v>4166.21142578125</v>
      </c>
      <c r="N8" s="76">
        <v>7278.138671875</v>
      </c>
      <c r="O8" s="77"/>
      <c r="P8" s="78"/>
      <c r="Q8" s="78"/>
      <c r="R8" s="82"/>
      <c r="S8" s="48">
        <v>10</v>
      </c>
      <c r="T8" s="48">
        <v>5</v>
      </c>
      <c r="U8" s="49">
        <v>3</v>
      </c>
      <c r="V8" s="49">
        <v>0.04</v>
      </c>
      <c r="W8" s="49">
        <v>0.064279</v>
      </c>
      <c r="X8" s="49">
        <v>1.26032</v>
      </c>
      <c r="Y8" s="49">
        <v>0.45714285714285713</v>
      </c>
      <c r="Z8" s="49">
        <v>0</v>
      </c>
      <c r="AA8" s="73">
        <v>8</v>
      </c>
      <c r="AB8" s="73"/>
      <c r="AC8" s="74"/>
      <c r="AD8" s="80" t="s">
        <v>333</v>
      </c>
      <c r="AE8" s="96" t="s">
        <v>339</v>
      </c>
      <c r="AF8" s="80"/>
      <c r="AG8" s="96" t="s">
        <v>360</v>
      </c>
      <c r="AH8" s="80" t="s">
        <v>381</v>
      </c>
      <c r="AI8" s="80"/>
      <c r="AJ8" s="80"/>
      <c r="AK8" s="80"/>
      <c r="AL8" s="80"/>
      <c r="AM8" s="80"/>
      <c r="AN8" s="80"/>
      <c r="AO8" s="80"/>
      <c r="AP8" s="80"/>
      <c r="AQ8" s="80"/>
      <c r="AR8" s="80"/>
      <c r="AS8" s="80" t="s">
        <v>401</v>
      </c>
      <c r="AT8" s="80" t="s">
        <v>401</v>
      </c>
      <c r="AU8" s="80">
        <v>0</v>
      </c>
      <c r="AV8" s="80"/>
      <c r="AW8" s="80"/>
      <c r="AX8" s="80"/>
      <c r="AY8" s="96" t="s">
        <v>426</v>
      </c>
      <c r="AZ8" s="80"/>
      <c r="BA8" s="80"/>
      <c r="BB8" s="80"/>
      <c r="BC8" s="80"/>
      <c r="BD8" s="80"/>
      <c r="BE8" s="80" t="s">
        <v>458</v>
      </c>
      <c r="BF8" s="80"/>
      <c r="BG8" s="80" t="s">
        <v>464</v>
      </c>
      <c r="BH8" s="80">
        <v>5160053</v>
      </c>
      <c r="BI8" s="80"/>
      <c r="BJ8" s="80"/>
      <c r="BK8" s="80"/>
      <c r="BL8" s="80"/>
      <c r="BM8" s="80"/>
      <c r="BN8" s="80"/>
      <c r="BO8" s="80"/>
      <c r="BP8" s="80" t="b">
        <v>0</v>
      </c>
      <c r="BQ8" s="80"/>
      <c r="BR8" s="80"/>
      <c r="BS8" s="80"/>
      <c r="BT8" s="80" t="b">
        <v>0</v>
      </c>
      <c r="BU8" s="80" t="b">
        <v>0</v>
      </c>
      <c r="BV8" s="80"/>
      <c r="BW8" s="80" t="b">
        <v>0</v>
      </c>
      <c r="BX8" s="80" t="b">
        <v>1</v>
      </c>
      <c r="BY8" s="96" t="s">
        <v>488</v>
      </c>
      <c r="BZ8" s="80"/>
      <c r="CA8" s="80"/>
      <c r="CB8" s="80"/>
      <c r="CC8" s="80"/>
      <c r="CD8" s="80" t="s">
        <v>524</v>
      </c>
      <c r="CE8" s="80"/>
      <c r="CF8" s="80">
        <v>0</v>
      </c>
      <c r="CG8" s="80"/>
      <c r="CH8" s="80" t="s">
        <v>540</v>
      </c>
      <c r="CI8" s="80"/>
      <c r="CJ8" s="80" t="s">
        <v>541</v>
      </c>
      <c r="CK8" s="80"/>
      <c r="CL8" s="80"/>
      <c r="CM8" s="80"/>
      <c r="CN8" s="80"/>
      <c r="CO8" s="80"/>
      <c r="CP8" s="80"/>
      <c r="CQ8" s="80"/>
      <c r="CR8" s="80"/>
      <c r="CS8" s="80"/>
      <c r="CT8" s="80"/>
      <c r="CU8" s="80"/>
      <c r="CV8" s="80"/>
      <c r="CW8" s="80"/>
      <c r="CX8" s="80"/>
      <c r="CY8" s="80"/>
      <c r="CZ8" s="80"/>
      <c r="DA8" s="80"/>
      <c r="DB8" s="80"/>
      <c r="DC8" s="80"/>
      <c r="DD8" s="80"/>
      <c r="DE8" s="80" t="s">
        <v>556</v>
      </c>
      <c r="DF8" s="80"/>
      <c r="DG8" s="80">
        <v>2066</v>
      </c>
      <c r="DH8" s="80" t="s">
        <v>224</v>
      </c>
      <c r="DI8" s="80" t="s">
        <v>561</v>
      </c>
      <c r="DJ8" s="96" t="s">
        <v>566</v>
      </c>
      <c r="DK8" s="80">
        <v>0</v>
      </c>
      <c r="DL8" s="80"/>
      <c r="DM8" s="80"/>
      <c r="DN8" s="80" t="str">
        <f>REPLACE(INDEX(GroupVertices[Group],MATCH(Vertices[[#This Row],[Vertex]],GroupVertices[Vertex],0)),1,1,"")</f>
        <v>1</v>
      </c>
      <c r="DO8" s="48">
        <v>1</v>
      </c>
      <c r="DP8" s="49">
        <v>9.090909090909092</v>
      </c>
      <c r="DQ8" s="48">
        <v>0</v>
      </c>
      <c r="DR8" s="49">
        <v>0</v>
      </c>
      <c r="DS8" s="48">
        <v>0</v>
      </c>
      <c r="DT8" s="49">
        <v>0</v>
      </c>
      <c r="DU8" s="48">
        <v>10</v>
      </c>
      <c r="DV8" s="49">
        <v>90.9090909090909</v>
      </c>
      <c r="DW8" s="48">
        <v>11</v>
      </c>
      <c r="DX8" s="121" t="s">
        <v>691</v>
      </c>
      <c r="DY8" s="121" t="s">
        <v>691</v>
      </c>
      <c r="DZ8" s="121" t="s">
        <v>691</v>
      </c>
      <c r="EA8" s="121" t="s">
        <v>691</v>
      </c>
      <c r="EB8" s="2"/>
      <c r="EC8" s="3"/>
      <c r="ED8" s="3"/>
      <c r="EE8" s="3"/>
      <c r="EF8" s="3"/>
    </row>
    <row r="9" spans="1:136" ht="15" customHeight="1">
      <c r="A9" s="66" t="s">
        <v>225</v>
      </c>
      <c r="B9" s="67" t="s">
        <v>698</v>
      </c>
      <c r="C9" s="67"/>
      <c r="D9" s="68">
        <v>800</v>
      </c>
      <c r="E9" s="70"/>
      <c r="F9" s="97" t="s">
        <v>361</v>
      </c>
      <c r="G9" s="67"/>
      <c r="H9" s="71" t="s">
        <v>225</v>
      </c>
      <c r="I9" s="72"/>
      <c r="J9" s="72"/>
      <c r="K9" s="71" t="s">
        <v>444</v>
      </c>
      <c r="L9" s="75">
        <v>174.3757225433526</v>
      </c>
      <c r="M9" s="76">
        <v>3436.773193359375</v>
      </c>
      <c r="N9" s="76">
        <v>8946.123046875</v>
      </c>
      <c r="O9" s="77"/>
      <c r="P9" s="78"/>
      <c r="Q9" s="78"/>
      <c r="R9" s="82"/>
      <c r="S9" s="48">
        <v>8</v>
      </c>
      <c r="T9" s="48">
        <v>7</v>
      </c>
      <c r="U9" s="49">
        <v>3</v>
      </c>
      <c r="V9" s="49">
        <v>0.04</v>
      </c>
      <c r="W9" s="49">
        <v>0.064279</v>
      </c>
      <c r="X9" s="49">
        <v>1.26032</v>
      </c>
      <c r="Y9" s="49">
        <v>0.45714285714285713</v>
      </c>
      <c r="Z9" s="49">
        <v>0</v>
      </c>
      <c r="AA9" s="73">
        <v>9</v>
      </c>
      <c r="AB9" s="73"/>
      <c r="AC9" s="74"/>
      <c r="AD9" s="80" t="s">
        <v>333</v>
      </c>
      <c r="AE9" s="96" t="s">
        <v>340</v>
      </c>
      <c r="AF9" s="80"/>
      <c r="AG9" s="96" t="s">
        <v>361</v>
      </c>
      <c r="AH9" s="80" t="s">
        <v>382</v>
      </c>
      <c r="AI9" s="80"/>
      <c r="AJ9" s="80"/>
      <c r="AK9" s="80"/>
      <c r="AL9" s="80"/>
      <c r="AM9" s="80"/>
      <c r="AN9" s="80"/>
      <c r="AO9" s="80"/>
      <c r="AP9" s="80"/>
      <c r="AQ9" s="80"/>
      <c r="AR9" s="80"/>
      <c r="AS9" s="80" t="s">
        <v>329</v>
      </c>
      <c r="AT9" s="80" t="s">
        <v>329</v>
      </c>
      <c r="AU9" s="80">
        <v>0</v>
      </c>
      <c r="AV9" s="80" t="s">
        <v>419</v>
      </c>
      <c r="AW9" s="80"/>
      <c r="AX9" s="80"/>
      <c r="AY9" s="96" t="s">
        <v>427</v>
      </c>
      <c r="AZ9" s="80"/>
      <c r="BA9" s="80"/>
      <c r="BB9" s="80" t="s">
        <v>444</v>
      </c>
      <c r="BC9" s="80"/>
      <c r="BD9" s="80"/>
      <c r="BE9" s="80" t="s">
        <v>458</v>
      </c>
      <c r="BF9" s="80"/>
      <c r="BG9" s="80" t="s">
        <v>465</v>
      </c>
      <c r="BH9" s="80">
        <v>724209</v>
      </c>
      <c r="BI9" s="80"/>
      <c r="BJ9" s="80"/>
      <c r="BK9" s="80"/>
      <c r="BL9" s="80"/>
      <c r="BM9" s="80"/>
      <c r="BN9" s="80"/>
      <c r="BO9" s="80"/>
      <c r="BP9" s="80" t="b">
        <v>0</v>
      </c>
      <c r="BQ9" s="80"/>
      <c r="BR9" s="80"/>
      <c r="BS9" s="80"/>
      <c r="BT9" s="80" t="b">
        <v>0</v>
      </c>
      <c r="BU9" s="80" t="b">
        <v>0</v>
      </c>
      <c r="BV9" s="80"/>
      <c r="BW9" s="80" t="b">
        <v>0</v>
      </c>
      <c r="BX9" s="80" t="b">
        <v>1</v>
      </c>
      <c r="BY9" s="96" t="s">
        <v>489</v>
      </c>
      <c r="BZ9" s="80"/>
      <c r="CA9" s="80"/>
      <c r="CB9" s="80"/>
      <c r="CC9" s="80"/>
      <c r="CD9" s="80" t="s">
        <v>525</v>
      </c>
      <c r="CE9" s="80"/>
      <c r="CF9" s="80">
        <v>0</v>
      </c>
      <c r="CG9" s="80"/>
      <c r="CH9" s="80" t="s">
        <v>540</v>
      </c>
      <c r="CI9" s="80"/>
      <c r="CJ9" s="80"/>
      <c r="CK9" s="80"/>
      <c r="CL9" s="80"/>
      <c r="CM9" s="80"/>
      <c r="CN9" s="80"/>
      <c r="CO9" s="80"/>
      <c r="CP9" s="80"/>
      <c r="CQ9" s="80"/>
      <c r="CR9" s="80"/>
      <c r="CS9" s="80"/>
      <c r="CT9" s="80"/>
      <c r="CU9" s="80"/>
      <c r="CV9" s="80"/>
      <c r="CW9" s="80"/>
      <c r="CX9" s="80"/>
      <c r="CY9" s="80"/>
      <c r="CZ9" s="80"/>
      <c r="DA9" s="80"/>
      <c r="DB9" s="80"/>
      <c r="DC9" s="80"/>
      <c r="DD9" s="80"/>
      <c r="DE9" s="80" t="s">
        <v>279</v>
      </c>
      <c r="DF9" s="80"/>
      <c r="DG9" s="80">
        <v>372</v>
      </c>
      <c r="DH9" s="80" t="s">
        <v>225</v>
      </c>
      <c r="DI9" s="80" t="s">
        <v>561</v>
      </c>
      <c r="DJ9" s="96" t="s">
        <v>567</v>
      </c>
      <c r="DK9" s="80">
        <v>0</v>
      </c>
      <c r="DL9" s="80"/>
      <c r="DM9" s="80"/>
      <c r="DN9" s="80" t="str">
        <f>REPLACE(INDEX(GroupVertices[Group],MATCH(Vertices[[#This Row],[Vertex]],GroupVertices[Vertex],0)),1,1,"")</f>
        <v>1</v>
      </c>
      <c r="DO9" s="48">
        <v>1</v>
      </c>
      <c r="DP9" s="49">
        <v>4.3478260869565215</v>
      </c>
      <c r="DQ9" s="48">
        <v>1</v>
      </c>
      <c r="DR9" s="49">
        <v>4.3478260869565215</v>
      </c>
      <c r="DS9" s="48">
        <v>0</v>
      </c>
      <c r="DT9" s="49">
        <v>0</v>
      </c>
      <c r="DU9" s="48">
        <v>21</v>
      </c>
      <c r="DV9" s="49">
        <v>91.30434782608695</v>
      </c>
      <c r="DW9" s="48">
        <v>23</v>
      </c>
      <c r="DX9" s="121" t="s">
        <v>691</v>
      </c>
      <c r="DY9" s="121" t="s">
        <v>691</v>
      </c>
      <c r="DZ9" s="121" t="s">
        <v>691</v>
      </c>
      <c r="EA9" s="121" t="s">
        <v>691</v>
      </c>
      <c r="EB9" s="2"/>
      <c r="EC9" s="3"/>
      <c r="ED9" s="3"/>
      <c r="EE9" s="3"/>
      <c r="EF9" s="3"/>
    </row>
    <row r="10" spans="1:136" ht="15" customHeight="1">
      <c r="A10" s="66" t="s">
        <v>226</v>
      </c>
      <c r="B10" s="67" t="s">
        <v>699</v>
      </c>
      <c r="C10" s="67"/>
      <c r="D10" s="68">
        <v>800</v>
      </c>
      <c r="E10" s="70"/>
      <c r="F10" s="97" t="s">
        <v>362</v>
      </c>
      <c r="G10" s="67"/>
      <c r="H10" s="71" t="s">
        <v>226</v>
      </c>
      <c r="I10" s="72"/>
      <c r="J10" s="72"/>
      <c r="K10" s="71"/>
      <c r="L10" s="75">
        <v>174.3757225433526</v>
      </c>
      <c r="M10" s="76">
        <v>3425.466796875</v>
      </c>
      <c r="N10" s="76">
        <v>5287.9267578125</v>
      </c>
      <c r="O10" s="77"/>
      <c r="P10" s="78"/>
      <c r="Q10" s="78"/>
      <c r="R10" s="82"/>
      <c r="S10" s="48">
        <v>7</v>
      </c>
      <c r="T10" s="48">
        <v>8</v>
      </c>
      <c r="U10" s="49">
        <v>3</v>
      </c>
      <c r="V10" s="49">
        <v>0.04</v>
      </c>
      <c r="W10" s="49">
        <v>0.064279</v>
      </c>
      <c r="X10" s="49">
        <v>1.26032</v>
      </c>
      <c r="Y10" s="49">
        <v>0.45714285714285713</v>
      </c>
      <c r="Z10" s="49">
        <v>0</v>
      </c>
      <c r="AA10" s="73">
        <v>10</v>
      </c>
      <c r="AB10" s="73"/>
      <c r="AC10" s="74"/>
      <c r="AD10" s="80" t="s">
        <v>333</v>
      </c>
      <c r="AE10" s="96" t="s">
        <v>341</v>
      </c>
      <c r="AF10" s="80"/>
      <c r="AG10" s="96" t="s">
        <v>362</v>
      </c>
      <c r="AH10" s="80" t="s">
        <v>383</v>
      </c>
      <c r="AI10" s="80"/>
      <c r="AJ10" s="80"/>
      <c r="AK10" s="80"/>
      <c r="AL10" s="80"/>
      <c r="AM10" s="80"/>
      <c r="AN10" s="80"/>
      <c r="AO10" s="80"/>
      <c r="AP10" s="99">
        <v>40289</v>
      </c>
      <c r="AQ10" s="80"/>
      <c r="AR10" s="80"/>
      <c r="AS10" s="80" t="s">
        <v>329</v>
      </c>
      <c r="AT10" s="80" t="s">
        <v>410</v>
      </c>
      <c r="AU10" s="80">
        <v>0</v>
      </c>
      <c r="AV10" s="80"/>
      <c r="AW10" s="80"/>
      <c r="AX10" s="80"/>
      <c r="AY10" s="96" t="s">
        <v>428</v>
      </c>
      <c r="AZ10" s="80"/>
      <c r="BA10" s="80"/>
      <c r="BB10" s="80"/>
      <c r="BC10" s="80"/>
      <c r="BD10" s="80"/>
      <c r="BE10" s="80" t="s">
        <v>458</v>
      </c>
      <c r="BF10" s="80"/>
      <c r="BG10" s="80" t="s">
        <v>466</v>
      </c>
      <c r="BH10" s="80">
        <v>2627446</v>
      </c>
      <c r="BI10" s="80"/>
      <c r="BJ10" s="80"/>
      <c r="BK10" s="80"/>
      <c r="BL10" s="99">
        <v>40289</v>
      </c>
      <c r="BM10" s="80"/>
      <c r="BN10" s="80"/>
      <c r="BO10" s="80"/>
      <c r="BP10" s="80" t="b">
        <v>0</v>
      </c>
      <c r="BQ10" s="80"/>
      <c r="BR10" s="80"/>
      <c r="BS10" s="80"/>
      <c r="BT10" s="80" t="b">
        <v>0</v>
      </c>
      <c r="BU10" s="80" t="b">
        <v>0</v>
      </c>
      <c r="BV10" s="80"/>
      <c r="BW10" s="80" t="b">
        <v>0</v>
      </c>
      <c r="BX10" s="80" t="b">
        <v>1</v>
      </c>
      <c r="BY10" s="96" t="s">
        <v>490</v>
      </c>
      <c r="BZ10" s="80"/>
      <c r="CA10" s="80"/>
      <c r="CB10" s="80"/>
      <c r="CC10" s="80"/>
      <c r="CD10" s="80" t="s">
        <v>526</v>
      </c>
      <c r="CE10" s="80"/>
      <c r="CF10" s="80">
        <v>0</v>
      </c>
      <c r="CG10" s="80"/>
      <c r="CH10" s="80" t="s">
        <v>540</v>
      </c>
      <c r="CI10" s="80"/>
      <c r="CJ10" s="80"/>
      <c r="CK10" s="80"/>
      <c r="CL10" s="80"/>
      <c r="CM10" s="80"/>
      <c r="CN10" s="80"/>
      <c r="CO10" s="80"/>
      <c r="CP10" s="80"/>
      <c r="CQ10" s="80"/>
      <c r="CR10" s="80"/>
      <c r="CS10" s="80" t="s">
        <v>526</v>
      </c>
      <c r="CT10" s="80"/>
      <c r="CU10" s="80"/>
      <c r="CV10" s="80"/>
      <c r="CW10" s="80"/>
      <c r="CX10" s="80"/>
      <c r="CY10" s="80"/>
      <c r="CZ10" s="80"/>
      <c r="DA10" s="80"/>
      <c r="DB10" s="80"/>
      <c r="DC10" s="80"/>
      <c r="DD10" s="80"/>
      <c r="DE10" s="80" t="s">
        <v>558</v>
      </c>
      <c r="DF10" s="80"/>
      <c r="DG10" s="80">
        <v>1364</v>
      </c>
      <c r="DH10" s="80" t="s">
        <v>226</v>
      </c>
      <c r="DI10" s="80" t="s">
        <v>561</v>
      </c>
      <c r="DJ10" s="96" t="s">
        <v>568</v>
      </c>
      <c r="DK10" s="80">
        <v>0</v>
      </c>
      <c r="DL10" s="80"/>
      <c r="DM10" s="80"/>
      <c r="DN10" s="80" t="str">
        <f>REPLACE(INDEX(GroupVertices[Group],MATCH(Vertices[[#This Row],[Vertex]],GroupVertices[Vertex],0)),1,1,"")</f>
        <v>1</v>
      </c>
      <c r="DO10" s="48">
        <v>1</v>
      </c>
      <c r="DP10" s="49">
        <v>7.6923076923076925</v>
      </c>
      <c r="DQ10" s="48">
        <v>0</v>
      </c>
      <c r="DR10" s="49">
        <v>0</v>
      </c>
      <c r="DS10" s="48">
        <v>0</v>
      </c>
      <c r="DT10" s="49">
        <v>0</v>
      </c>
      <c r="DU10" s="48">
        <v>12</v>
      </c>
      <c r="DV10" s="49">
        <v>92.3076923076923</v>
      </c>
      <c r="DW10" s="48">
        <v>13</v>
      </c>
      <c r="DX10" s="121" t="s">
        <v>691</v>
      </c>
      <c r="DY10" s="121" t="s">
        <v>691</v>
      </c>
      <c r="DZ10" s="121" t="s">
        <v>691</v>
      </c>
      <c r="EA10" s="121" t="s">
        <v>691</v>
      </c>
      <c r="EB10" s="2"/>
      <c r="EC10" s="3"/>
      <c r="ED10" s="3"/>
      <c r="EE10" s="3"/>
      <c r="EF10" s="3"/>
    </row>
    <row r="11" spans="1:136" ht="15" customHeight="1">
      <c r="A11" s="66" t="s">
        <v>227</v>
      </c>
      <c r="B11" s="67" t="s">
        <v>700</v>
      </c>
      <c r="C11" s="67"/>
      <c r="D11" s="68">
        <v>100</v>
      </c>
      <c r="E11" s="70"/>
      <c r="F11" s="97" t="s">
        <v>363</v>
      </c>
      <c r="G11" s="67"/>
      <c r="H11" s="71" t="s">
        <v>227</v>
      </c>
      <c r="I11" s="72"/>
      <c r="J11" s="72"/>
      <c r="K11" s="71"/>
      <c r="L11" s="75">
        <v>1</v>
      </c>
      <c r="M11" s="76">
        <v>636.5999145507812</v>
      </c>
      <c r="N11" s="76">
        <v>8132.4609375</v>
      </c>
      <c r="O11" s="77"/>
      <c r="P11" s="78"/>
      <c r="Q11" s="78"/>
      <c r="R11" s="82"/>
      <c r="S11" s="48">
        <v>6</v>
      </c>
      <c r="T11" s="48">
        <v>8</v>
      </c>
      <c r="U11" s="49">
        <v>0</v>
      </c>
      <c r="V11" s="49">
        <v>0.038462</v>
      </c>
      <c r="W11" s="49">
        <v>0.062484</v>
      </c>
      <c r="X11" s="49">
        <v>1.174816</v>
      </c>
      <c r="Y11" s="49">
        <v>0.5</v>
      </c>
      <c r="Z11" s="49">
        <v>0</v>
      </c>
      <c r="AA11" s="73">
        <v>11</v>
      </c>
      <c r="AB11" s="73"/>
      <c r="AC11" s="74"/>
      <c r="AD11" s="80" t="s">
        <v>333</v>
      </c>
      <c r="AE11" s="96" t="s">
        <v>342</v>
      </c>
      <c r="AF11" s="80"/>
      <c r="AG11" s="96" t="s">
        <v>363</v>
      </c>
      <c r="AH11" s="80" t="s">
        <v>384</v>
      </c>
      <c r="AI11" s="80"/>
      <c r="AJ11" s="80"/>
      <c r="AK11" s="80"/>
      <c r="AL11" s="80"/>
      <c r="AM11" s="80"/>
      <c r="AN11" s="80"/>
      <c r="AO11" s="80"/>
      <c r="AP11" s="80"/>
      <c r="AQ11" s="80"/>
      <c r="AR11" s="80"/>
      <c r="AS11" s="80" t="s">
        <v>397</v>
      </c>
      <c r="AT11" s="80" t="s">
        <v>411</v>
      </c>
      <c r="AU11" s="80">
        <v>0</v>
      </c>
      <c r="AV11" s="80"/>
      <c r="AW11" s="80"/>
      <c r="AX11" s="80"/>
      <c r="AY11" s="96" t="s">
        <v>429</v>
      </c>
      <c r="AZ11" s="80"/>
      <c r="BA11" s="80"/>
      <c r="BB11" s="80"/>
      <c r="BC11" s="80"/>
      <c r="BD11" s="80"/>
      <c r="BE11" s="80" t="s">
        <v>458</v>
      </c>
      <c r="BF11" s="80"/>
      <c r="BG11" s="80" t="s">
        <v>466</v>
      </c>
      <c r="BH11" s="80">
        <v>2649023</v>
      </c>
      <c r="BI11" s="80"/>
      <c r="BJ11" s="80"/>
      <c r="BK11" s="80"/>
      <c r="BL11" s="80"/>
      <c r="BM11" s="80"/>
      <c r="BN11" s="80"/>
      <c r="BO11" s="80"/>
      <c r="BP11" s="80" t="b">
        <v>0</v>
      </c>
      <c r="BQ11" s="80"/>
      <c r="BR11" s="80"/>
      <c r="BS11" s="80"/>
      <c r="BT11" s="80" t="b">
        <v>0</v>
      </c>
      <c r="BU11" s="80" t="b">
        <v>0</v>
      </c>
      <c r="BV11" s="80"/>
      <c r="BW11" s="80" t="b">
        <v>0</v>
      </c>
      <c r="BX11" s="80" t="b">
        <v>1</v>
      </c>
      <c r="BY11" s="96" t="s">
        <v>491</v>
      </c>
      <c r="BZ11" s="80"/>
      <c r="CA11" s="80"/>
      <c r="CB11" s="80" t="s">
        <v>511</v>
      </c>
      <c r="CC11" s="80"/>
      <c r="CD11" s="80" t="s">
        <v>527</v>
      </c>
      <c r="CE11" s="80"/>
      <c r="CF11" s="80">
        <v>0</v>
      </c>
      <c r="CG11" s="80"/>
      <c r="CH11" s="80" t="s">
        <v>540</v>
      </c>
      <c r="CI11" s="80"/>
      <c r="CJ11" s="80"/>
      <c r="CK11" s="80"/>
      <c r="CL11" s="80"/>
      <c r="CM11" s="80"/>
      <c r="CN11" s="80"/>
      <c r="CO11" s="80"/>
      <c r="CP11" s="80"/>
      <c r="CQ11" s="80"/>
      <c r="CR11" s="80"/>
      <c r="CS11" s="80"/>
      <c r="CT11" s="80"/>
      <c r="CU11" s="80"/>
      <c r="CV11" s="80"/>
      <c r="CW11" s="80"/>
      <c r="CX11" s="80"/>
      <c r="CY11" s="80"/>
      <c r="CZ11" s="80"/>
      <c r="DA11" s="80"/>
      <c r="DB11" s="80"/>
      <c r="DC11" s="80"/>
      <c r="DD11" s="80"/>
      <c r="DE11" s="80" t="s">
        <v>556</v>
      </c>
      <c r="DF11" s="80"/>
      <c r="DG11" s="80">
        <v>1659</v>
      </c>
      <c r="DH11" s="80" t="s">
        <v>227</v>
      </c>
      <c r="DI11" s="80" t="s">
        <v>561</v>
      </c>
      <c r="DJ11" s="96" t="s">
        <v>569</v>
      </c>
      <c r="DK11" s="80">
        <v>0</v>
      </c>
      <c r="DL11" s="80"/>
      <c r="DM11" s="80"/>
      <c r="DN11" s="80" t="str">
        <f>REPLACE(INDEX(GroupVertices[Group],MATCH(Vertices[[#This Row],[Vertex]],GroupVertices[Vertex],0)),1,1,"")</f>
        <v>1</v>
      </c>
      <c r="DO11" s="48">
        <v>1</v>
      </c>
      <c r="DP11" s="49">
        <v>2.7777777777777777</v>
      </c>
      <c r="DQ11" s="48">
        <v>0</v>
      </c>
      <c r="DR11" s="49">
        <v>0</v>
      </c>
      <c r="DS11" s="48">
        <v>0</v>
      </c>
      <c r="DT11" s="49">
        <v>0</v>
      </c>
      <c r="DU11" s="48">
        <v>35</v>
      </c>
      <c r="DV11" s="49">
        <v>97.22222222222223</v>
      </c>
      <c r="DW11" s="48">
        <v>36</v>
      </c>
      <c r="DX11" s="121" t="s">
        <v>691</v>
      </c>
      <c r="DY11" s="121" t="s">
        <v>691</v>
      </c>
      <c r="DZ11" s="121" t="s">
        <v>691</v>
      </c>
      <c r="EA11" s="121" t="s">
        <v>691</v>
      </c>
      <c r="EB11" s="2"/>
      <c r="EC11" s="3"/>
      <c r="ED11" s="3"/>
      <c r="EE11" s="3"/>
      <c r="EF11" s="3"/>
    </row>
    <row r="12" spans="1:136" ht="15" customHeight="1">
      <c r="A12" s="66" t="s">
        <v>228</v>
      </c>
      <c r="B12" s="67" t="s">
        <v>701</v>
      </c>
      <c r="C12" s="67"/>
      <c r="D12" s="68">
        <v>100</v>
      </c>
      <c r="E12" s="70"/>
      <c r="F12" s="97" t="s">
        <v>364</v>
      </c>
      <c r="G12" s="67"/>
      <c r="H12" s="71" t="s">
        <v>228</v>
      </c>
      <c r="I12" s="72"/>
      <c r="J12" s="72"/>
      <c r="K12" s="71" t="s">
        <v>445</v>
      </c>
      <c r="L12" s="75">
        <v>1</v>
      </c>
      <c r="M12" s="76">
        <v>352.9787292480469</v>
      </c>
      <c r="N12" s="76">
        <v>2856.612060546875</v>
      </c>
      <c r="O12" s="77"/>
      <c r="P12" s="78"/>
      <c r="Q12" s="78"/>
      <c r="R12" s="82"/>
      <c r="S12" s="48">
        <v>5</v>
      </c>
      <c r="T12" s="48">
        <v>9</v>
      </c>
      <c r="U12" s="49">
        <v>0</v>
      </c>
      <c r="V12" s="49">
        <v>0.038462</v>
      </c>
      <c r="W12" s="49">
        <v>0.062484</v>
      </c>
      <c r="X12" s="49">
        <v>1.174816</v>
      </c>
      <c r="Y12" s="49">
        <v>0.5</v>
      </c>
      <c r="Z12" s="49">
        <v>0</v>
      </c>
      <c r="AA12" s="73">
        <v>12</v>
      </c>
      <c r="AB12" s="73"/>
      <c r="AC12" s="74"/>
      <c r="AD12" s="80" t="s">
        <v>333</v>
      </c>
      <c r="AE12" s="96" t="s">
        <v>343</v>
      </c>
      <c r="AF12" s="80"/>
      <c r="AG12" s="96" t="s">
        <v>364</v>
      </c>
      <c r="AH12" s="80" t="s">
        <v>385</v>
      </c>
      <c r="AI12" s="80"/>
      <c r="AJ12" s="80"/>
      <c r="AK12" s="80"/>
      <c r="AL12" s="80"/>
      <c r="AM12" s="80"/>
      <c r="AN12" s="80"/>
      <c r="AO12" s="80"/>
      <c r="AP12" s="80"/>
      <c r="AQ12" s="80"/>
      <c r="AR12" s="80"/>
      <c r="AS12" s="80" t="s">
        <v>401</v>
      </c>
      <c r="AT12" s="80" t="s">
        <v>401</v>
      </c>
      <c r="AU12" s="80">
        <v>0</v>
      </c>
      <c r="AV12" s="80"/>
      <c r="AW12" s="80"/>
      <c r="AX12" s="80"/>
      <c r="AY12" s="96" t="s">
        <v>430</v>
      </c>
      <c r="AZ12" s="80"/>
      <c r="BA12" s="80"/>
      <c r="BB12" s="80" t="s">
        <v>445</v>
      </c>
      <c r="BC12" s="80"/>
      <c r="BD12" s="80"/>
      <c r="BE12" s="80" t="s">
        <v>458</v>
      </c>
      <c r="BF12" s="80"/>
      <c r="BG12" s="80" t="s">
        <v>467</v>
      </c>
      <c r="BH12" s="80">
        <v>6168995</v>
      </c>
      <c r="BI12" s="80"/>
      <c r="BJ12" s="80"/>
      <c r="BK12" s="80"/>
      <c r="BL12" s="80"/>
      <c r="BM12" s="80"/>
      <c r="BN12" s="80"/>
      <c r="BO12" s="80"/>
      <c r="BP12" s="80" t="b">
        <v>0</v>
      </c>
      <c r="BQ12" s="80"/>
      <c r="BR12" s="80"/>
      <c r="BS12" s="80"/>
      <c r="BT12" s="80" t="b">
        <v>0</v>
      </c>
      <c r="BU12" s="80" t="b">
        <v>0</v>
      </c>
      <c r="BV12" s="80"/>
      <c r="BW12" s="80" t="b">
        <v>0</v>
      </c>
      <c r="BX12" s="80" t="b">
        <v>1</v>
      </c>
      <c r="BY12" s="96" t="s">
        <v>492</v>
      </c>
      <c r="BZ12" s="80"/>
      <c r="CA12" s="80"/>
      <c r="CB12" s="80" t="s">
        <v>512</v>
      </c>
      <c r="CC12" s="80"/>
      <c r="CD12" s="80" t="s">
        <v>528</v>
      </c>
      <c r="CE12" s="80"/>
      <c r="CF12" s="80">
        <v>0</v>
      </c>
      <c r="CG12" s="80"/>
      <c r="CH12" s="80" t="s">
        <v>540</v>
      </c>
      <c r="CI12" s="80"/>
      <c r="CJ12" s="80"/>
      <c r="CK12" s="80"/>
      <c r="CL12" s="80"/>
      <c r="CM12" s="80"/>
      <c r="CN12" s="80"/>
      <c r="CO12" s="80"/>
      <c r="CP12" s="80"/>
      <c r="CQ12" s="80"/>
      <c r="CR12" s="80"/>
      <c r="CS12" s="80" t="s">
        <v>546</v>
      </c>
      <c r="CT12" s="80"/>
      <c r="CU12" s="80"/>
      <c r="CV12" s="80"/>
      <c r="CW12" s="80"/>
      <c r="CX12" s="80"/>
      <c r="CY12" s="80"/>
      <c r="CZ12" s="80"/>
      <c r="DA12" s="80"/>
      <c r="DB12" s="80"/>
      <c r="DC12" s="80"/>
      <c r="DD12" s="80"/>
      <c r="DE12" s="80" t="s">
        <v>279</v>
      </c>
      <c r="DF12" s="80"/>
      <c r="DG12" s="80">
        <v>3350</v>
      </c>
      <c r="DH12" s="80" t="s">
        <v>228</v>
      </c>
      <c r="DI12" s="80" t="s">
        <v>561</v>
      </c>
      <c r="DJ12" s="96" t="s">
        <v>570</v>
      </c>
      <c r="DK12" s="80">
        <v>0</v>
      </c>
      <c r="DL12" s="80"/>
      <c r="DM12" s="80"/>
      <c r="DN12" s="80" t="str">
        <f>REPLACE(INDEX(GroupVertices[Group],MATCH(Vertices[[#This Row],[Vertex]],GroupVertices[Vertex],0)),1,1,"")</f>
        <v>1</v>
      </c>
      <c r="DO12" s="48">
        <v>2</v>
      </c>
      <c r="DP12" s="49">
        <v>11.764705882352942</v>
      </c>
      <c r="DQ12" s="48">
        <v>0</v>
      </c>
      <c r="DR12" s="49">
        <v>0</v>
      </c>
      <c r="DS12" s="48">
        <v>0</v>
      </c>
      <c r="DT12" s="49">
        <v>0</v>
      </c>
      <c r="DU12" s="48">
        <v>15</v>
      </c>
      <c r="DV12" s="49">
        <v>88.23529411764706</v>
      </c>
      <c r="DW12" s="48">
        <v>17</v>
      </c>
      <c r="DX12" s="121" t="s">
        <v>691</v>
      </c>
      <c r="DY12" s="121" t="s">
        <v>691</v>
      </c>
      <c r="DZ12" s="121" t="s">
        <v>691</v>
      </c>
      <c r="EA12" s="121" t="s">
        <v>691</v>
      </c>
      <c r="EB12" s="2"/>
      <c r="EC12" s="3"/>
      <c r="ED12" s="3"/>
      <c r="EE12" s="3"/>
      <c r="EF12" s="3"/>
    </row>
    <row r="13" spans="1:136" ht="15" customHeight="1">
      <c r="A13" s="66" t="s">
        <v>229</v>
      </c>
      <c r="B13" s="67" t="s">
        <v>702</v>
      </c>
      <c r="C13" s="67"/>
      <c r="D13" s="68">
        <v>100</v>
      </c>
      <c r="E13" s="70"/>
      <c r="F13" s="97" t="s">
        <v>365</v>
      </c>
      <c r="G13" s="67"/>
      <c r="H13" s="71" t="s">
        <v>229</v>
      </c>
      <c r="I13" s="72"/>
      <c r="J13" s="72"/>
      <c r="K13" s="50" t="s">
        <v>446</v>
      </c>
      <c r="L13" s="75">
        <v>1</v>
      </c>
      <c r="M13" s="76">
        <v>2215.41845703125</v>
      </c>
      <c r="N13" s="76">
        <v>2060.5400390625</v>
      </c>
      <c r="O13" s="77"/>
      <c r="P13" s="78"/>
      <c r="Q13" s="78"/>
      <c r="R13" s="82"/>
      <c r="S13" s="48">
        <v>4</v>
      </c>
      <c r="T13" s="48">
        <v>10</v>
      </c>
      <c r="U13" s="49">
        <v>0</v>
      </c>
      <c r="V13" s="49">
        <v>0.038462</v>
      </c>
      <c r="W13" s="49">
        <v>0.062484</v>
      </c>
      <c r="X13" s="49">
        <v>1.174816</v>
      </c>
      <c r="Y13" s="49">
        <v>0.5</v>
      </c>
      <c r="Z13" s="49">
        <v>0</v>
      </c>
      <c r="AA13" s="73">
        <v>13</v>
      </c>
      <c r="AB13" s="73"/>
      <c r="AC13" s="74"/>
      <c r="AD13" s="80" t="s">
        <v>333</v>
      </c>
      <c r="AE13" s="96" t="s">
        <v>344</v>
      </c>
      <c r="AF13" s="80"/>
      <c r="AG13" s="96" t="s">
        <v>365</v>
      </c>
      <c r="AH13" s="80" t="s">
        <v>386</v>
      </c>
      <c r="AI13" s="80"/>
      <c r="AJ13" s="80"/>
      <c r="AK13" s="80"/>
      <c r="AL13" s="80"/>
      <c r="AM13" s="80"/>
      <c r="AN13" s="80"/>
      <c r="AO13" s="80"/>
      <c r="AP13" s="80"/>
      <c r="AQ13" s="80"/>
      <c r="AR13" s="80"/>
      <c r="AS13" s="80" t="s">
        <v>402</v>
      </c>
      <c r="AT13" s="80" t="s">
        <v>402</v>
      </c>
      <c r="AU13" s="80">
        <v>0</v>
      </c>
      <c r="AV13" s="80" t="s">
        <v>420</v>
      </c>
      <c r="AW13" s="80"/>
      <c r="AX13" s="80"/>
      <c r="AY13" s="96" t="s">
        <v>431</v>
      </c>
      <c r="AZ13" s="80"/>
      <c r="BA13" s="80"/>
      <c r="BB13" s="80" t="s">
        <v>446</v>
      </c>
      <c r="BC13" s="80"/>
      <c r="BD13" s="80"/>
      <c r="BE13" s="80" t="s">
        <v>458</v>
      </c>
      <c r="BF13" s="80"/>
      <c r="BG13" s="80" t="s">
        <v>468</v>
      </c>
      <c r="BH13" s="80">
        <v>323909</v>
      </c>
      <c r="BI13" s="80"/>
      <c r="BJ13" s="80"/>
      <c r="BK13" s="80"/>
      <c r="BL13" s="80"/>
      <c r="BM13" s="80"/>
      <c r="BN13" s="80"/>
      <c r="BO13" s="80"/>
      <c r="BP13" s="80" t="b">
        <v>0</v>
      </c>
      <c r="BQ13" s="80"/>
      <c r="BR13" s="80"/>
      <c r="BS13" s="80"/>
      <c r="BT13" s="80" t="b">
        <v>0</v>
      </c>
      <c r="BU13" s="80" t="b">
        <v>0</v>
      </c>
      <c r="BV13" s="80"/>
      <c r="BW13" s="80" t="b">
        <v>0</v>
      </c>
      <c r="BX13" s="80" t="b">
        <v>1</v>
      </c>
      <c r="BY13" s="96" t="s">
        <v>493</v>
      </c>
      <c r="BZ13" s="80"/>
      <c r="CA13" s="80"/>
      <c r="CB13" s="80" t="s">
        <v>513</v>
      </c>
      <c r="CC13" s="80"/>
      <c r="CD13" s="80" t="s">
        <v>529</v>
      </c>
      <c r="CE13" s="80"/>
      <c r="CF13" s="80">
        <v>0</v>
      </c>
      <c r="CG13" s="80"/>
      <c r="CH13" s="80" t="s">
        <v>540</v>
      </c>
      <c r="CI13" s="80"/>
      <c r="CJ13" s="80"/>
      <c r="CK13" s="80"/>
      <c r="CL13" s="80"/>
      <c r="CM13" s="80"/>
      <c r="CN13" s="80"/>
      <c r="CO13" s="80"/>
      <c r="CP13" s="80"/>
      <c r="CQ13" s="80"/>
      <c r="CR13" s="80"/>
      <c r="CS13" s="80" t="s">
        <v>547</v>
      </c>
      <c r="CT13" s="80"/>
      <c r="CU13" s="80"/>
      <c r="CV13" s="80"/>
      <c r="CW13" s="80"/>
      <c r="CX13" s="80"/>
      <c r="CY13" s="80"/>
      <c r="CZ13" s="80"/>
      <c r="DA13" s="80"/>
      <c r="DB13" s="80"/>
      <c r="DC13" s="80"/>
      <c r="DD13" s="80"/>
      <c r="DE13" s="80" t="s">
        <v>557</v>
      </c>
      <c r="DF13" s="80"/>
      <c r="DG13" s="80">
        <v>439</v>
      </c>
      <c r="DH13" s="80" t="s">
        <v>229</v>
      </c>
      <c r="DI13" s="80" t="s">
        <v>561</v>
      </c>
      <c r="DJ13" s="80"/>
      <c r="DK13" s="80">
        <v>0</v>
      </c>
      <c r="DL13" s="80"/>
      <c r="DM13" s="80"/>
      <c r="DN13" s="80" t="str">
        <f>REPLACE(INDEX(GroupVertices[Group],MATCH(Vertices[[#This Row],[Vertex]],GroupVertices[Vertex],0)),1,1,"")</f>
        <v>1</v>
      </c>
      <c r="DO13" s="48">
        <v>0</v>
      </c>
      <c r="DP13" s="49">
        <v>0</v>
      </c>
      <c r="DQ13" s="48">
        <v>0</v>
      </c>
      <c r="DR13" s="49">
        <v>0</v>
      </c>
      <c r="DS13" s="48">
        <v>0</v>
      </c>
      <c r="DT13" s="49">
        <v>0</v>
      </c>
      <c r="DU13" s="48">
        <v>35</v>
      </c>
      <c r="DV13" s="49">
        <v>100</v>
      </c>
      <c r="DW13" s="48">
        <v>35</v>
      </c>
      <c r="DX13" s="121" t="s">
        <v>691</v>
      </c>
      <c r="DY13" s="121" t="s">
        <v>691</v>
      </c>
      <c r="DZ13" s="121" t="s">
        <v>691</v>
      </c>
      <c r="EA13" s="121" t="s">
        <v>691</v>
      </c>
      <c r="EB13" s="2"/>
      <c r="EC13" s="3"/>
      <c r="ED13" s="3"/>
      <c r="EE13" s="3"/>
      <c r="EF13" s="3"/>
    </row>
    <row r="14" spans="1:136" ht="15" customHeight="1">
      <c r="A14" s="66" t="s">
        <v>230</v>
      </c>
      <c r="B14" s="67" t="s">
        <v>703</v>
      </c>
      <c r="C14" s="67"/>
      <c r="D14" s="68">
        <v>100</v>
      </c>
      <c r="E14" s="70"/>
      <c r="F14" s="97" t="s">
        <v>366</v>
      </c>
      <c r="G14" s="67"/>
      <c r="H14" s="71" t="s">
        <v>230</v>
      </c>
      <c r="I14" s="72"/>
      <c r="J14" s="72"/>
      <c r="K14" s="50" t="s">
        <v>447</v>
      </c>
      <c r="L14" s="75">
        <v>1</v>
      </c>
      <c r="M14" s="76">
        <v>2793.247314453125</v>
      </c>
      <c r="N14" s="76">
        <v>267.3143005371094</v>
      </c>
      <c r="O14" s="77"/>
      <c r="P14" s="78"/>
      <c r="Q14" s="78"/>
      <c r="R14" s="82"/>
      <c r="S14" s="48">
        <v>3</v>
      </c>
      <c r="T14" s="48">
        <v>11</v>
      </c>
      <c r="U14" s="49">
        <v>0</v>
      </c>
      <c r="V14" s="49">
        <v>0.038462</v>
      </c>
      <c r="W14" s="49">
        <v>0.062484</v>
      </c>
      <c r="X14" s="49">
        <v>1.174816</v>
      </c>
      <c r="Y14" s="49">
        <v>0.5</v>
      </c>
      <c r="Z14" s="49">
        <v>0</v>
      </c>
      <c r="AA14" s="73">
        <v>14</v>
      </c>
      <c r="AB14" s="73"/>
      <c r="AC14" s="74"/>
      <c r="AD14" s="80" t="s">
        <v>333</v>
      </c>
      <c r="AE14" s="96" t="s">
        <v>345</v>
      </c>
      <c r="AF14" s="80"/>
      <c r="AG14" s="96" t="s">
        <v>366</v>
      </c>
      <c r="AH14" s="80" t="s">
        <v>387</v>
      </c>
      <c r="AI14" s="80"/>
      <c r="AJ14" s="80"/>
      <c r="AK14" s="80"/>
      <c r="AL14" s="80"/>
      <c r="AM14" s="80"/>
      <c r="AN14" s="80"/>
      <c r="AO14" s="80"/>
      <c r="AP14" s="99">
        <v>38021</v>
      </c>
      <c r="AQ14" s="80"/>
      <c r="AR14" s="80"/>
      <c r="AS14" s="80" t="s">
        <v>403</v>
      </c>
      <c r="AT14" s="80" t="s">
        <v>403</v>
      </c>
      <c r="AU14" s="80">
        <v>0</v>
      </c>
      <c r="AV14" s="80"/>
      <c r="AW14" s="80"/>
      <c r="AX14" s="80"/>
      <c r="AY14" s="96" t="s">
        <v>432</v>
      </c>
      <c r="AZ14" s="80"/>
      <c r="BA14" s="80"/>
      <c r="BB14" s="80" t="s">
        <v>447</v>
      </c>
      <c r="BC14" s="80"/>
      <c r="BD14" s="80"/>
      <c r="BE14" s="80" t="s">
        <v>458</v>
      </c>
      <c r="BF14" s="80"/>
      <c r="BG14" s="80" t="s">
        <v>469</v>
      </c>
      <c r="BH14" s="80">
        <v>1087166</v>
      </c>
      <c r="BI14" s="80"/>
      <c r="BJ14" s="80"/>
      <c r="BK14" s="80"/>
      <c r="BL14" s="80"/>
      <c r="BM14" s="80" t="s">
        <v>480</v>
      </c>
      <c r="BN14" s="80"/>
      <c r="BO14" s="80"/>
      <c r="BP14" s="80" t="b">
        <v>0</v>
      </c>
      <c r="BQ14" s="80"/>
      <c r="BR14" s="80"/>
      <c r="BS14" s="80"/>
      <c r="BT14" s="80" t="b">
        <v>0</v>
      </c>
      <c r="BU14" s="80" t="b">
        <v>0</v>
      </c>
      <c r="BV14" s="80"/>
      <c r="BW14" s="80" t="b">
        <v>0</v>
      </c>
      <c r="BX14" s="80" t="b">
        <v>1</v>
      </c>
      <c r="BY14" s="96" t="s">
        <v>494</v>
      </c>
      <c r="BZ14" s="80"/>
      <c r="CA14" s="80"/>
      <c r="CB14" s="80" t="s">
        <v>514</v>
      </c>
      <c r="CC14" s="80"/>
      <c r="CD14" s="80" t="s">
        <v>530</v>
      </c>
      <c r="CE14" s="80"/>
      <c r="CF14" s="80">
        <v>0</v>
      </c>
      <c r="CG14" s="80"/>
      <c r="CH14" s="80" t="s">
        <v>540</v>
      </c>
      <c r="CI14" s="80"/>
      <c r="CJ14" s="80"/>
      <c r="CK14" s="80"/>
      <c r="CL14" s="80"/>
      <c r="CM14" s="80"/>
      <c r="CN14" s="80"/>
      <c r="CO14" s="80"/>
      <c r="CP14" s="80"/>
      <c r="CQ14" s="80"/>
      <c r="CR14" s="80"/>
      <c r="CS14" s="80"/>
      <c r="CT14" s="80"/>
      <c r="CU14" s="80"/>
      <c r="CV14" s="80"/>
      <c r="CW14" s="80"/>
      <c r="CX14" s="80"/>
      <c r="CY14" s="80"/>
      <c r="CZ14" s="80"/>
      <c r="DA14" s="80"/>
      <c r="DB14" s="80"/>
      <c r="DC14" s="80"/>
      <c r="DD14" s="80"/>
      <c r="DE14" s="80" t="s">
        <v>559</v>
      </c>
      <c r="DF14" s="80"/>
      <c r="DG14" s="80">
        <v>609</v>
      </c>
      <c r="DH14" s="80" t="s">
        <v>230</v>
      </c>
      <c r="DI14" s="80" t="s">
        <v>561</v>
      </c>
      <c r="DJ14" s="96" t="s">
        <v>571</v>
      </c>
      <c r="DK14" s="80">
        <v>0</v>
      </c>
      <c r="DL14" s="80"/>
      <c r="DM14" s="80"/>
      <c r="DN14" s="80" t="str">
        <f>REPLACE(INDEX(GroupVertices[Group],MATCH(Vertices[[#This Row],[Vertex]],GroupVertices[Vertex],0)),1,1,"")</f>
        <v>1</v>
      </c>
      <c r="DO14" s="48">
        <v>1</v>
      </c>
      <c r="DP14" s="49">
        <v>6.25</v>
      </c>
      <c r="DQ14" s="48">
        <v>0</v>
      </c>
      <c r="DR14" s="49">
        <v>0</v>
      </c>
      <c r="DS14" s="48">
        <v>0</v>
      </c>
      <c r="DT14" s="49">
        <v>0</v>
      </c>
      <c r="DU14" s="48">
        <v>15</v>
      </c>
      <c r="DV14" s="49">
        <v>93.75</v>
      </c>
      <c r="DW14" s="48">
        <v>16</v>
      </c>
      <c r="DX14" s="121" t="s">
        <v>691</v>
      </c>
      <c r="DY14" s="121" t="s">
        <v>691</v>
      </c>
      <c r="DZ14" s="121" t="s">
        <v>691</v>
      </c>
      <c r="EA14" s="121" t="s">
        <v>691</v>
      </c>
      <c r="EB14" s="2"/>
      <c r="EC14" s="3"/>
      <c r="ED14" s="3"/>
      <c r="EE14" s="3"/>
      <c r="EF14" s="3"/>
    </row>
    <row r="15" spans="1:136" ht="15" customHeight="1">
      <c r="A15" s="66" t="s">
        <v>231</v>
      </c>
      <c r="B15" s="67" t="s">
        <v>704</v>
      </c>
      <c r="C15" s="67"/>
      <c r="D15" s="68">
        <v>800</v>
      </c>
      <c r="E15" s="70"/>
      <c r="F15" s="97" t="s">
        <v>367</v>
      </c>
      <c r="G15" s="67"/>
      <c r="H15" s="71" t="s">
        <v>231</v>
      </c>
      <c r="I15" s="72"/>
      <c r="J15" s="72"/>
      <c r="K15" s="50" t="s">
        <v>448</v>
      </c>
      <c r="L15" s="75">
        <v>174.3757225433526</v>
      </c>
      <c r="M15" s="76">
        <v>4017.929931640625</v>
      </c>
      <c r="N15" s="76">
        <v>2088.46630859375</v>
      </c>
      <c r="O15" s="77"/>
      <c r="P15" s="78"/>
      <c r="Q15" s="78"/>
      <c r="R15" s="82"/>
      <c r="S15" s="48">
        <v>2</v>
      </c>
      <c r="T15" s="48">
        <v>13</v>
      </c>
      <c r="U15" s="49">
        <v>3</v>
      </c>
      <c r="V15" s="49">
        <v>0.04</v>
      </c>
      <c r="W15" s="49">
        <v>0.064279</v>
      </c>
      <c r="X15" s="49">
        <v>1.26032</v>
      </c>
      <c r="Y15" s="49">
        <v>0.45714285714285713</v>
      </c>
      <c r="Z15" s="49">
        <v>0</v>
      </c>
      <c r="AA15" s="73">
        <v>15</v>
      </c>
      <c r="AB15" s="73"/>
      <c r="AC15" s="74"/>
      <c r="AD15" s="80" t="s">
        <v>333</v>
      </c>
      <c r="AE15" s="96" t="s">
        <v>346</v>
      </c>
      <c r="AF15" s="80"/>
      <c r="AG15" s="96" t="s">
        <v>367</v>
      </c>
      <c r="AH15" s="80" t="s">
        <v>388</v>
      </c>
      <c r="AI15" s="80"/>
      <c r="AJ15" s="80"/>
      <c r="AK15" s="80"/>
      <c r="AL15" s="80"/>
      <c r="AM15" s="80"/>
      <c r="AN15" s="80"/>
      <c r="AO15" s="80"/>
      <c r="AP15" s="80"/>
      <c r="AQ15" s="80"/>
      <c r="AR15" s="80"/>
      <c r="AS15" s="80" t="s">
        <v>329</v>
      </c>
      <c r="AT15" s="80" t="s">
        <v>412</v>
      </c>
      <c r="AU15" s="80">
        <v>1</v>
      </c>
      <c r="AV15" s="80"/>
      <c r="AW15" s="80"/>
      <c r="AX15" s="80"/>
      <c r="AY15" s="96" t="s">
        <v>433</v>
      </c>
      <c r="AZ15" s="80"/>
      <c r="BA15" s="80"/>
      <c r="BB15" s="80" t="s">
        <v>448</v>
      </c>
      <c r="BC15" s="80"/>
      <c r="BD15" s="80" t="s">
        <v>454</v>
      </c>
      <c r="BE15" s="80" t="s">
        <v>458</v>
      </c>
      <c r="BF15" s="80"/>
      <c r="BG15" s="80" t="s">
        <v>470</v>
      </c>
      <c r="BH15" s="80">
        <v>12136011</v>
      </c>
      <c r="BI15" s="80"/>
      <c r="BJ15" s="80"/>
      <c r="BK15" s="80"/>
      <c r="BL15" s="80">
        <v>2004</v>
      </c>
      <c r="BM15" s="80"/>
      <c r="BN15" s="80"/>
      <c r="BO15" s="80"/>
      <c r="BP15" s="80" t="b">
        <v>0</v>
      </c>
      <c r="BQ15" s="80"/>
      <c r="BR15" s="80"/>
      <c r="BS15" s="80"/>
      <c r="BT15" s="80" t="b">
        <v>0</v>
      </c>
      <c r="BU15" s="80" t="b">
        <v>0</v>
      </c>
      <c r="BV15" s="80"/>
      <c r="BW15" s="80" t="b">
        <v>0</v>
      </c>
      <c r="BX15" s="80" t="b">
        <v>1</v>
      </c>
      <c r="BY15" s="96" t="s">
        <v>495</v>
      </c>
      <c r="BZ15" s="80" t="s">
        <v>506</v>
      </c>
      <c r="CA15" s="80"/>
      <c r="CB15" s="80" t="s">
        <v>515</v>
      </c>
      <c r="CC15" s="80"/>
      <c r="CD15" s="80" t="s">
        <v>531</v>
      </c>
      <c r="CE15" s="80"/>
      <c r="CF15" s="80">
        <v>0</v>
      </c>
      <c r="CG15" s="80"/>
      <c r="CH15" s="80" t="s">
        <v>540</v>
      </c>
      <c r="CI15" s="80"/>
      <c r="CJ15" s="80"/>
      <c r="CK15" s="80"/>
      <c r="CL15" s="80"/>
      <c r="CM15" s="80"/>
      <c r="CN15" s="80"/>
      <c r="CO15" s="80"/>
      <c r="CP15" s="80"/>
      <c r="CQ15" s="80"/>
      <c r="CR15" s="80"/>
      <c r="CS15" s="80"/>
      <c r="CT15" s="80"/>
      <c r="CU15" s="80"/>
      <c r="CV15" s="80"/>
      <c r="CW15" s="80"/>
      <c r="CX15" s="80"/>
      <c r="CY15" s="80"/>
      <c r="CZ15" s="80"/>
      <c r="DA15" s="80"/>
      <c r="DB15" s="80"/>
      <c r="DC15" s="80" t="s">
        <v>551</v>
      </c>
      <c r="DD15" s="80"/>
      <c r="DE15" s="80" t="s">
        <v>279</v>
      </c>
      <c r="DF15" s="80"/>
      <c r="DG15" s="80">
        <v>7680</v>
      </c>
      <c r="DH15" s="80" t="s">
        <v>231</v>
      </c>
      <c r="DI15" s="80" t="s">
        <v>561</v>
      </c>
      <c r="DJ15" s="80" t="s">
        <v>572</v>
      </c>
      <c r="DK15" s="80">
        <v>0</v>
      </c>
      <c r="DL15" s="80"/>
      <c r="DM15" s="80"/>
      <c r="DN15" s="80" t="str">
        <f>REPLACE(INDEX(GroupVertices[Group],MATCH(Vertices[[#This Row],[Vertex]],GroupVertices[Vertex],0)),1,1,"")</f>
        <v>1</v>
      </c>
      <c r="DO15" s="48">
        <v>0</v>
      </c>
      <c r="DP15" s="49">
        <v>0</v>
      </c>
      <c r="DQ15" s="48">
        <v>0</v>
      </c>
      <c r="DR15" s="49">
        <v>0</v>
      </c>
      <c r="DS15" s="48">
        <v>0</v>
      </c>
      <c r="DT15" s="49">
        <v>0</v>
      </c>
      <c r="DU15" s="48">
        <v>40</v>
      </c>
      <c r="DV15" s="49">
        <v>100</v>
      </c>
      <c r="DW15" s="48">
        <v>40</v>
      </c>
      <c r="DX15" s="121" t="s">
        <v>691</v>
      </c>
      <c r="DY15" s="121" t="s">
        <v>691</v>
      </c>
      <c r="DZ15" s="121" t="s">
        <v>691</v>
      </c>
      <c r="EA15" s="121" t="s">
        <v>691</v>
      </c>
      <c r="EB15" s="2"/>
      <c r="EC15" s="3"/>
      <c r="ED15" s="3"/>
      <c r="EE15" s="3"/>
      <c r="EF15" s="3"/>
    </row>
    <row r="16" spans="1:136" ht="15" customHeight="1">
      <c r="A16" s="66" t="s">
        <v>232</v>
      </c>
      <c r="B16" s="67" t="s">
        <v>705</v>
      </c>
      <c r="C16" s="67"/>
      <c r="D16" s="68">
        <v>100</v>
      </c>
      <c r="E16" s="70"/>
      <c r="F16" s="97" t="s">
        <v>368</v>
      </c>
      <c r="G16" s="67"/>
      <c r="H16" s="71" t="s">
        <v>232</v>
      </c>
      <c r="I16" s="72"/>
      <c r="J16" s="72"/>
      <c r="K16" s="71" t="s">
        <v>449</v>
      </c>
      <c r="L16" s="75">
        <v>1</v>
      </c>
      <c r="M16" s="76">
        <v>1876.8814697265625</v>
      </c>
      <c r="N16" s="76">
        <v>7563.166015625</v>
      </c>
      <c r="O16" s="77"/>
      <c r="P16" s="78"/>
      <c r="Q16" s="78"/>
      <c r="R16" s="82"/>
      <c r="S16" s="48">
        <v>1</v>
      </c>
      <c r="T16" s="48">
        <v>13</v>
      </c>
      <c r="U16" s="49">
        <v>0</v>
      </c>
      <c r="V16" s="49">
        <v>0.038462</v>
      </c>
      <c r="W16" s="49">
        <v>0.062484</v>
      </c>
      <c r="X16" s="49">
        <v>1.174816</v>
      </c>
      <c r="Y16" s="49">
        <v>0.5</v>
      </c>
      <c r="Z16" s="49">
        <v>0</v>
      </c>
      <c r="AA16" s="73">
        <v>16</v>
      </c>
      <c r="AB16" s="73"/>
      <c r="AC16" s="74"/>
      <c r="AD16" s="80" t="s">
        <v>333</v>
      </c>
      <c r="AE16" s="96" t="s">
        <v>347</v>
      </c>
      <c r="AF16" s="80"/>
      <c r="AG16" s="96" t="s">
        <v>368</v>
      </c>
      <c r="AH16" s="80" t="s">
        <v>389</v>
      </c>
      <c r="AI16" s="80"/>
      <c r="AJ16" s="80"/>
      <c r="AK16" s="80"/>
      <c r="AL16" s="80"/>
      <c r="AM16" s="80"/>
      <c r="AN16" s="80"/>
      <c r="AO16" s="80"/>
      <c r="AP16" s="80"/>
      <c r="AQ16" s="80"/>
      <c r="AR16" s="80"/>
      <c r="AS16" s="80" t="s">
        <v>404</v>
      </c>
      <c r="AT16" s="80" t="s">
        <v>413</v>
      </c>
      <c r="AU16" s="80">
        <v>4172</v>
      </c>
      <c r="AV16" s="80"/>
      <c r="AW16" s="80"/>
      <c r="AX16" s="80"/>
      <c r="AY16" s="96" t="s">
        <v>434</v>
      </c>
      <c r="AZ16" s="80"/>
      <c r="BA16" s="80"/>
      <c r="BB16" s="80" t="s">
        <v>449</v>
      </c>
      <c r="BC16" s="80"/>
      <c r="BD16" s="80" t="s">
        <v>455</v>
      </c>
      <c r="BE16" s="80" t="s">
        <v>458</v>
      </c>
      <c r="BF16" s="80"/>
      <c r="BG16" s="80" t="s">
        <v>471</v>
      </c>
      <c r="BH16" s="80">
        <v>43208</v>
      </c>
      <c r="BI16" s="80"/>
      <c r="BJ16" s="80"/>
      <c r="BK16" s="80"/>
      <c r="BL16" s="80">
        <v>2010</v>
      </c>
      <c r="BM16" s="80"/>
      <c r="BN16" s="80"/>
      <c r="BO16" s="80"/>
      <c r="BP16" s="80" t="b">
        <v>0</v>
      </c>
      <c r="BQ16" s="80"/>
      <c r="BR16" s="80"/>
      <c r="BS16" s="80"/>
      <c r="BT16" s="80" t="b">
        <v>0</v>
      </c>
      <c r="BU16" s="80" t="b">
        <v>0</v>
      </c>
      <c r="BV16" s="80"/>
      <c r="BW16" s="80" t="b">
        <v>0</v>
      </c>
      <c r="BX16" s="80" t="b">
        <v>0</v>
      </c>
      <c r="BY16" s="96" t="s">
        <v>496</v>
      </c>
      <c r="BZ16" s="80" t="s">
        <v>507</v>
      </c>
      <c r="CA16" s="80"/>
      <c r="CB16" s="80" t="s">
        <v>516</v>
      </c>
      <c r="CC16" s="80"/>
      <c r="CD16" s="80" t="s">
        <v>532</v>
      </c>
      <c r="CE16" s="80"/>
      <c r="CF16" s="80">
        <v>0</v>
      </c>
      <c r="CG16" s="80"/>
      <c r="CH16" s="80" t="s">
        <v>540</v>
      </c>
      <c r="CI16" s="80"/>
      <c r="CJ16" s="80"/>
      <c r="CK16" s="80"/>
      <c r="CL16" s="80"/>
      <c r="CM16" s="80"/>
      <c r="CN16" s="80" t="s">
        <v>544</v>
      </c>
      <c r="CO16" s="80"/>
      <c r="CP16" s="80"/>
      <c r="CQ16" s="80"/>
      <c r="CR16" s="80"/>
      <c r="CS16" s="80"/>
      <c r="CT16" s="80"/>
      <c r="CU16" s="80"/>
      <c r="CV16" s="80"/>
      <c r="CW16" s="80"/>
      <c r="CX16" s="80"/>
      <c r="CY16" s="80"/>
      <c r="CZ16" s="80"/>
      <c r="DA16" s="80"/>
      <c r="DB16" s="80"/>
      <c r="DC16" s="80" t="s">
        <v>552</v>
      </c>
      <c r="DD16" s="80"/>
      <c r="DE16" s="80" t="s">
        <v>557</v>
      </c>
      <c r="DF16" s="80"/>
      <c r="DG16" s="80">
        <v>70</v>
      </c>
      <c r="DH16" s="80" t="s">
        <v>232</v>
      </c>
      <c r="DI16" s="80" t="s">
        <v>562</v>
      </c>
      <c r="DJ16" s="96" t="s">
        <v>573</v>
      </c>
      <c r="DK16" s="80">
        <v>0</v>
      </c>
      <c r="DL16" s="80"/>
      <c r="DM16" s="80"/>
      <c r="DN16" s="80" t="str">
        <f>REPLACE(INDEX(GroupVertices[Group],MATCH(Vertices[[#This Row],[Vertex]],GroupVertices[Vertex],0)),1,1,"")</f>
        <v>1</v>
      </c>
      <c r="DO16" s="48">
        <v>2</v>
      </c>
      <c r="DP16" s="49">
        <v>10</v>
      </c>
      <c r="DQ16" s="48">
        <v>0</v>
      </c>
      <c r="DR16" s="49">
        <v>0</v>
      </c>
      <c r="DS16" s="48">
        <v>0</v>
      </c>
      <c r="DT16" s="49">
        <v>0</v>
      </c>
      <c r="DU16" s="48">
        <v>18</v>
      </c>
      <c r="DV16" s="49">
        <v>90</v>
      </c>
      <c r="DW16" s="48">
        <v>20</v>
      </c>
      <c r="DX16" s="121" t="s">
        <v>691</v>
      </c>
      <c r="DY16" s="121" t="s">
        <v>691</v>
      </c>
      <c r="DZ16" s="121" t="s">
        <v>691</v>
      </c>
      <c r="EA16" s="121" t="s">
        <v>691</v>
      </c>
      <c r="EB16" s="2"/>
      <c r="EC16" s="3"/>
      <c r="ED16" s="3"/>
      <c r="EE16" s="3"/>
      <c r="EF16" s="3"/>
    </row>
    <row r="17" spans="1:136" ht="15" customHeight="1">
      <c r="A17" s="66" t="s">
        <v>233</v>
      </c>
      <c r="B17" s="67" t="s">
        <v>705</v>
      </c>
      <c r="C17" s="67"/>
      <c r="D17" s="68">
        <v>800</v>
      </c>
      <c r="E17" s="70"/>
      <c r="F17" s="97" t="s">
        <v>369</v>
      </c>
      <c r="G17" s="67"/>
      <c r="H17" s="71" t="s">
        <v>233</v>
      </c>
      <c r="I17" s="72"/>
      <c r="J17" s="72"/>
      <c r="K17" s="71"/>
      <c r="L17" s="75">
        <v>9999</v>
      </c>
      <c r="M17" s="76">
        <v>8548.1826171875</v>
      </c>
      <c r="N17" s="76">
        <v>5413.3671875</v>
      </c>
      <c r="O17" s="77"/>
      <c r="P17" s="78"/>
      <c r="Q17" s="78"/>
      <c r="R17" s="82"/>
      <c r="S17" s="48">
        <v>0</v>
      </c>
      <c r="T17" s="48">
        <v>20</v>
      </c>
      <c r="U17" s="49">
        <v>173</v>
      </c>
      <c r="V17" s="49">
        <v>0.05</v>
      </c>
      <c r="W17" s="49">
        <v>0.065804</v>
      </c>
      <c r="X17" s="49">
        <v>2.284826</v>
      </c>
      <c r="Y17" s="49">
        <v>0.25263157894736843</v>
      </c>
      <c r="Z17" s="49">
        <v>0</v>
      </c>
      <c r="AA17" s="73">
        <v>17</v>
      </c>
      <c r="AB17" s="73"/>
      <c r="AC17" s="74"/>
      <c r="AD17" s="80" t="s">
        <v>333</v>
      </c>
      <c r="AE17" s="96" t="s">
        <v>348</v>
      </c>
      <c r="AF17" s="80"/>
      <c r="AG17" s="96" t="s">
        <v>369</v>
      </c>
      <c r="AH17" s="80" t="s">
        <v>390</v>
      </c>
      <c r="AI17" s="80"/>
      <c r="AJ17" s="80"/>
      <c r="AK17" s="80"/>
      <c r="AL17" s="80"/>
      <c r="AM17" s="80"/>
      <c r="AN17" s="80"/>
      <c r="AO17" s="80"/>
      <c r="AP17" s="99">
        <v>38021</v>
      </c>
      <c r="AQ17" s="80"/>
      <c r="AR17" s="80"/>
      <c r="AS17" s="80" t="s">
        <v>329</v>
      </c>
      <c r="AT17" s="80" t="s">
        <v>414</v>
      </c>
      <c r="AU17" s="80">
        <v>12</v>
      </c>
      <c r="AV17" s="80"/>
      <c r="AW17" s="80"/>
      <c r="AX17" s="80"/>
      <c r="AY17" s="96" t="s">
        <v>435</v>
      </c>
      <c r="AZ17" s="80"/>
      <c r="BA17" s="80"/>
      <c r="BB17" s="80"/>
      <c r="BC17" s="80"/>
      <c r="BD17" s="80" t="s">
        <v>456</v>
      </c>
      <c r="BE17" s="80" t="s">
        <v>458</v>
      </c>
      <c r="BF17" s="80"/>
      <c r="BG17" s="80" t="s">
        <v>472</v>
      </c>
      <c r="BH17" s="80">
        <v>213454680</v>
      </c>
      <c r="BI17" s="80"/>
      <c r="BJ17" s="80"/>
      <c r="BK17" s="80"/>
      <c r="BL17" s="100">
        <v>38021</v>
      </c>
      <c r="BM17" s="80" t="s">
        <v>481</v>
      </c>
      <c r="BN17" s="80"/>
      <c r="BO17" s="80"/>
      <c r="BP17" s="80" t="b">
        <v>0</v>
      </c>
      <c r="BQ17" s="80"/>
      <c r="BR17" s="80"/>
      <c r="BS17" s="80"/>
      <c r="BT17" s="80" t="b">
        <v>0</v>
      </c>
      <c r="BU17" s="80" t="b">
        <v>0</v>
      </c>
      <c r="BV17" s="80"/>
      <c r="BW17" s="80" t="b">
        <v>0</v>
      </c>
      <c r="BX17" s="80" t="b">
        <v>1</v>
      </c>
      <c r="BY17" s="96" t="s">
        <v>497</v>
      </c>
      <c r="BZ17" s="80"/>
      <c r="CA17" s="80"/>
      <c r="CB17" s="80" t="s">
        <v>517</v>
      </c>
      <c r="CC17" s="80"/>
      <c r="CD17" s="80" t="s">
        <v>533</v>
      </c>
      <c r="CE17" s="80"/>
      <c r="CF17" s="80">
        <v>0</v>
      </c>
      <c r="CG17" s="80"/>
      <c r="CH17" s="80" t="s">
        <v>540</v>
      </c>
      <c r="CI17" s="80"/>
      <c r="CJ17" s="80"/>
      <c r="CK17" s="80"/>
      <c r="CL17" s="80"/>
      <c r="CM17" s="80"/>
      <c r="CN17" s="80"/>
      <c r="CO17" s="80"/>
      <c r="CP17" s="80"/>
      <c r="CQ17" s="80"/>
      <c r="CR17" s="80"/>
      <c r="CS17" s="80"/>
      <c r="CT17" s="80"/>
      <c r="CU17" s="80"/>
      <c r="CV17" s="80"/>
      <c r="CW17" s="80"/>
      <c r="CX17" s="80"/>
      <c r="CY17" s="80"/>
      <c r="CZ17" s="80"/>
      <c r="DA17" s="80"/>
      <c r="DB17" s="80"/>
      <c r="DC17" s="80"/>
      <c r="DD17" s="80"/>
      <c r="DE17" s="80" t="s">
        <v>555</v>
      </c>
      <c r="DF17" s="80"/>
      <c r="DG17" s="80">
        <v>397841</v>
      </c>
      <c r="DH17" s="80" t="s">
        <v>233</v>
      </c>
      <c r="DI17" s="80" t="s">
        <v>561</v>
      </c>
      <c r="DJ17" s="96" t="s">
        <v>573</v>
      </c>
      <c r="DK17" s="80">
        <v>150778</v>
      </c>
      <c r="DL17" s="80"/>
      <c r="DM17" s="80"/>
      <c r="DN17" s="80" t="str">
        <f>REPLACE(INDEX(GroupVertices[Group],MATCH(Vertices[[#This Row],[Vertex]],GroupVertices[Vertex],0)),1,1,"")</f>
        <v>2</v>
      </c>
      <c r="DO17" s="48">
        <v>2</v>
      </c>
      <c r="DP17" s="49">
        <v>10</v>
      </c>
      <c r="DQ17" s="48">
        <v>0</v>
      </c>
      <c r="DR17" s="49">
        <v>0</v>
      </c>
      <c r="DS17" s="48">
        <v>0</v>
      </c>
      <c r="DT17" s="49">
        <v>0</v>
      </c>
      <c r="DU17" s="48">
        <v>18</v>
      </c>
      <c r="DV17" s="49">
        <v>90</v>
      </c>
      <c r="DW17" s="48">
        <v>20</v>
      </c>
      <c r="DX17" s="121" t="s">
        <v>691</v>
      </c>
      <c r="DY17" s="121" t="s">
        <v>691</v>
      </c>
      <c r="DZ17" s="121" t="s">
        <v>691</v>
      </c>
      <c r="EA17" s="121" t="s">
        <v>691</v>
      </c>
      <c r="EB17" s="2"/>
      <c r="EC17" s="3"/>
      <c r="ED17" s="3"/>
      <c r="EE17" s="3"/>
      <c r="EF17" s="3"/>
    </row>
    <row r="18" spans="1:136" ht="15" customHeight="1">
      <c r="A18" s="66" t="s">
        <v>234</v>
      </c>
      <c r="B18" s="67" t="s">
        <v>702</v>
      </c>
      <c r="C18" s="67"/>
      <c r="D18" s="68">
        <v>100</v>
      </c>
      <c r="E18" s="70"/>
      <c r="F18" s="97" t="s">
        <v>370</v>
      </c>
      <c r="G18" s="67"/>
      <c r="H18" s="71" t="s">
        <v>234</v>
      </c>
      <c r="I18" s="72"/>
      <c r="J18" s="72"/>
      <c r="K18" s="71"/>
      <c r="L18" s="75">
        <v>1</v>
      </c>
      <c r="M18" s="76">
        <v>7048.12744140625</v>
      </c>
      <c r="N18" s="76">
        <v>6746.90966796875</v>
      </c>
      <c r="O18" s="77"/>
      <c r="P18" s="78"/>
      <c r="Q18" s="78"/>
      <c r="R18" s="82"/>
      <c r="S18" s="48">
        <v>4</v>
      </c>
      <c r="T18" s="48">
        <v>2</v>
      </c>
      <c r="U18" s="49">
        <v>0</v>
      </c>
      <c r="V18" s="49">
        <v>0.029412</v>
      </c>
      <c r="W18" s="49">
        <v>0.027274</v>
      </c>
      <c r="X18" s="49">
        <v>0.604194</v>
      </c>
      <c r="Y18" s="49">
        <v>0.5</v>
      </c>
      <c r="Z18" s="49">
        <v>0</v>
      </c>
      <c r="AA18" s="73">
        <v>18</v>
      </c>
      <c r="AB18" s="73"/>
      <c r="AC18" s="74"/>
      <c r="AD18" s="80" t="s">
        <v>333</v>
      </c>
      <c r="AE18" s="96" t="s">
        <v>349</v>
      </c>
      <c r="AF18" s="80"/>
      <c r="AG18" s="96" t="s">
        <v>370</v>
      </c>
      <c r="AH18" s="80" t="s">
        <v>391</v>
      </c>
      <c r="AI18" s="80"/>
      <c r="AJ18" s="80"/>
      <c r="AK18" s="80"/>
      <c r="AL18" s="80"/>
      <c r="AM18" s="80"/>
      <c r="AN18" s="80"/>
      <c r="AO18" s="80"/>
      <c r="AP18" s="80"/>
      <c r="AQ18" s="80"/>
      <c r="AR18" s="80"/>
      <c r="AS18" s="80" t="s">
        <v>401</v>
      </c>
      <c r="AT18" s="80" t="s">
        <v>401</v>
      </c>
      <c r="AU18" s="80">
        <v>0</v>
      </c>
      <c r="AV18" s="80" t="s">
        <v>421</v>
      </c>
      <c r="AW18" s="80"/>
      <c r="AX18" s="80"/>
      <c r="AY18" s="96" t="s">
        <v>436</v>
      </c>
      <c r="AZ18" s="80"/>
      <c r="BA18" s="80"/>
      <c r="BB18" s="80"/>
      <c r="BC18" s="80"/>
      <c r="BD18" s="80"/>
      <c r="BE18" s="80" t="s">
        <v>458</v>
      </c>
      <c r="BF18" s="80"/>
      <c r="BG18" s="80" t="s">
        <v>473</v>
      </c>
      <c r="BH18" s="80">
        <v>15304284</v>
      </c>
      <c r="BI18" s="80"/>
      <c r="BJ18" s="80"/>
      <c r="BK18" s="80"/>
      <c r="BL18" s="80"/>
      <c r="BM18" s="80"/>
      <c r="BN18" s="80"/>
      <c r="BO18" s="80"/>
      <c r="BP18" s="80" t="b">
        <v>0</v>
      </c>
      <c r="BQ18" s="80"/>
      <c r="BR18" s="80"/>
      <c r="BS18" s="80"/>
      <c r="BT18" s="80" t="b">
        <v>1</v>
      </c>
      <c r="BU18" s="80" t="b">
        <v>0</v>
      </c>
      <c r="BV18" s="80"/>
      <c r="BW18" s="80" t="b">
        <v>0</v>
      </c>
      <c r="BX18" s="80" t="b">
        <v>1</v>
      </c>
      <c r="BY18" s="96" t="s">
        <v>498</v>
      </c>
      <c r="BZ18" s="80"/>
      <c r="CA18" s="80"/>
      <c r="CB18" s="80"/>
      <c r="CC18" s="80"/>
      <c r="CD18" s="80" t="s">
        <v>534</v>
      </c>
      <c r="CE18" s="80"/>
      <c r="CF18" s="80">
        <v>0</v>
      </c>
      <c r="CG18" s="80"/>
      <c r="CH18" s="80" t="s">
        <v>540</v>
      </c>
      <c r="CI18" s="80"/>
      <c r="CJ18" s="80"/>
      <c r="CK18" s="80"/>
      <c r="CL18" s="80"/>
      <c r="CM18" s="80"/>
      <c r="CN18" s="80"/>
      <c r="CO18" s="80"/>
      <c r="CP18" s="80"/>
      <c r="CQ18" s="80"/>
      <c r="CR18" s="80"/>
      <c r="CS18" s="80"/>
      <c r="CT18" s="80"/>
      <c r="CU18" s="80"/>
      <c r="CV18" s="80"/>
      <c r="CW18" s="80"/>
      <c r="CX18" s="80"/>
      <c r="CY18" s="80"/>
      <c r="CZ18" s="80"/>
      <c r="DA18" s="80"/>
      <c r="DB18" s="80"/>
      <c r="DC18" s="80"/>
      <c r="DD18" s="80"/>
      <c r="DE18" s="80" t="s">
        <v>557</v>
      </c>
      <c r="DF18" s="80"/>
      <c r="DG18" s="80">
        <v>5803</v>
      </c>
      <c r="DH18" s="80" t="s">
        <v>234</v>
      </c>
      <c r="DI18" s="80" t="s">
        <v>561</v>
      </c>
      <c r="DJ18" s="80"/>
      <c r="DK18" s="80">
        <v>0</v>
      </c>
      <c r="DL18" s="80"/>
      <c r="DM18" s="80"/>
      <c r="DN18" s="80" t="str">
        <f>REPLACE(INDEX(GroupVertices[Group],MATCH(Vertices[[#This Row],[Vertex]],GroupVertices[Vertex],0)),1,1,"")</f>
        <v>1</v>
      </c>
      <c r="DO18" s="48">
        <v>2</v>
      </c>
      <c r="DP18" s="49">
        <v>11.764705882352942</v>
      </c>
      <c r="DQ18" s="48">
        <v>0</v>
      </c>
      <c r="DR18" s="49">
        <v>0</v>
      </c>
      <c r="DS18" s="48">
        <v>0</v>
      </c>
      <c r="DT18" s="49">
        <v>0</v>
      </c>
      <c r="DU18" s="48">
        <v>15</v>
      </c>
      <c r="DV18" s="49">
        <v>88.23529411764706</v>
      </c>
      <c r="DW18" s="48">
        <v>17</v>
      </c>
      <c r="DX18" s="121" t="s">
        <v>691</v>
      </c>
      <c r="DY18" s="121" t="s">
        <v>691</v>
      </c>
      <c r="DZ18" s="121" t="s">
        <v>691</v>
      </c>
      <c r="EA18" s="121" t="s">
        <v>691</v>
      </c>
      <c r="EB18" s="2"/>
      <c r="EC18" s="3"/>
      <c r="ED18" s="3"/>
      <c r="EE18" s="3"/>
      <c r="EF18" s="3"/>
    </row>
    <row r="19" spans="1:136" ht="15" customHeight="1">
      <c r="A19" s="66" t="s">
        <v>236</v>
      </c>
      <c r="B19" s="67" t="s">
        <v>705</v>
      </c>
      <c r="C19" s="67"/>
      <c r="D19" s="68">
        <v>100</v>
      </c>
      <c r="E19" s="70"/>
      <c r="F19" s="97" t="s">
        <v>371</v>
      </c>
      <c r="G19" s="67"/>
      <c r="H19" s="71" t="s">
        <v>236</v>
      </c>
      <c r="I19" s="72"/>
      <c r="J19" s="72"/>
      <c r="K19" s="71"/>
      <c r="L19" s="75">
        <v>1</v>
      </c>
      <c r="M19" s="76">
        <v>9802.62890625</v>
      </c>
      <c r="N19" s="76">
        <v>3514.067626953125</v>
      </c>
      <c r="O19" s="77"/>
      <c r="P19" s="78"/>
      <c r="Q19" s="78"/>
      <c r="R19" s="82"/>
      <c r="S19" s="48">
        <v>1</v>
      </c>
      <c r="T19" s="48">
        <v>0</v>
      </c>
      <c r="U19" s="49">
        <v>0</v>
      </c>
      <c r="V19" s="49">
        <v>0.025641</v>
      </c>
      <c r="W19" s="49">
        <v>0.004635</v>
      </c>
      <c r="X19" s="49">
        <v>0.247105</v>
      </c>
      <c r="Y19" s="49">
        <v>0</v>
      </c>
      <c r="Z19" s="49">
        <v>0</v>
      </c>
      <c r="AA19" s="73">
        <v>19</v>
      </c>
      <c r="AB19" s="73"/>
      <c r="AC19" s="74"/>
      <c r="AD19" s="80" t="s">
        <v>333</v>
      </c>
      <c r="AE19" s="96" t="s">
        <v>350</v>
      </c>
      <c r="AF19" s="80"/>
      <c r="AG19" s="96" t="s">
        <v>371</v>
      </c>
      <c r="AH19" s="80" t="s">
        <v>392</v>
      </c>
      <c r="AI19" s="80"/>
      <c r="AJ19" s="80"/>
      <c r="AK19" s="80"/>
      <c r="AL19" s="80"/>
      <c r="AM19" s="80"/>
      <c r="AN19" s="80"/>
      <c r="AO19" s="80"/>
      <c r="AP19" s="80"/>
      <c r="AQ19" s="80"/>
      <c r="AR19" s="80"/>
      <c r="AS19" s="80" t="s">
        <v>401</v>
      </c>
      <c r="AT19" s="80" t="s">
        <v>401</v>
      </c>
      <c r="AU19" s="80">
        <v>0</v>
      </c>
      <c r="AV19" s="80"/>
      <c r="AW19" s="80"/>
      <c r="AX19" s="80"/>
      <c r="AY19" s="96" t="s">
        <v>437</v>
      </c>
      <c r="AZ19" s="80"/>
      <c r="BA19" s="80"/>
      <c r="BB19" s="80"/>
      <c r="BC19" s="80"/>
      <c r="BD19" s="80"/>
      <c r="BE19" s="80" t="s">
        <v>458</v>
      </c>
      <c r="BF19" s="80"/>
      <c r="BG19" s="80" t="s">
        <v>474</v>
      </c>
      <c r="BH19" s="80">
        <v>3452305</v>
      </c>
      <c r="BI19" s="80"/>
      <c r="BJ19" s="80"/>
      <c r="BK19" s="80"/>
      <c r="BL19" s="80"/>
      <c r="BM19" s="80"/>
      <c r="BN19" s="80"/>
      <c r="BO19" s="80" t="s">
        <v>482</v>
      </c>
      <c r="BP19" s="80" t="b">
        <v>0</v>
      </c>
      <c r="BQ19" s="80"/>
      <c r="BR19" s="80"/>
      <c r="BS19" s="80"/>
      <c r="BT19" s="80" t="b">
        <v>0</v>
      </c>
      <c r="BU19" s="80" t="b">
        <v>0</v>
      </c>
      <c r="BV19" s="80"/>
      <c r="BW19" s="80" t="b">
        <v>0</v>
      </c>
      <c r="BX19" s="80" t="b">
        <v>1</v>
      </c>
      <c r="BY19" s="96" t="s">
        <v>499</v>
      </c>
      <c r="BZ19" s="80"/>
      <c r="CA19" s="80"/>
      <c r="CB19" s="80"/>
      <c r="CC19" s="80"/>
      <c r="CD19" s="80" t="s">
        <v>535</v>
      </c>
      <c r="CE19" s="80" t="s">
        <v>533</v>
      </c>
      <c r="CF19" s="80">
        <v>0</v>
      </c>
      <c r="CG19" s="80"/>
      <c r="CH19" s="80" t="s">
        <v>540</v>
      </c>
      <c r="CI19" s="80"/>
      <c r="CJ19" s="80"/>
      <c r="CK19" s="80"/>
      <c r="CL19" s="80"/>
      <c r="CM19" s="80"/>
      <c r="CN19" s="80"/>
      <c r="CO19" s="80"/>
      <c r="CP19" s="80"/>
      <c r="CQ19" s="80"/>
      <c r="CR19" s="80"/>
      <c r="CS19" s="80"/>
      <c r="CT19" s="80"/>
      <c r="CU19" s="80"/>
      <c r="CV19" s="80"/>
      <c r="CW19" s="80"/>
      <c r="CX19" s="80"/>
      <c r="CY19" s="80"/>
      <c r="CZ19" s="80"/>
      <c r="DA19" s="80"/>
      <c r="DB19" s="80"/>
      <c r="DC19" s="80"/>
      <c r="DD19" s="80"/>
      <c r="DE19" s="80" t="s">
        <v>556</v>
      </c>
      <c r="DF19" s="80"/>
      <c r="DG19" s="80">
        <v>1410</v>
      </c>
      <c r="DH19" s="80" t="s">
        <v>236</v>
      </c>
      <c r="DI19" s="80" t="s">
        <v>561</v>
      </c>
      <c r="DJ19" s="96" t="s">
        <v>574</v>
      </c>
      <c r="DK19" s="80">
        <v>0</v>
      </c>
      <c r="DL19" s="80"/>
      <c r="DM19" s="80"/>
      <c r="DN19" s="80" t="str">
        <f>REPLACE(INDEX(GroupVertices[Group],MATCH(Vertices[[#This Row],[Vertex]],GroupVertices[Vertex],0)),1,1,"")</f>
        <v>2</v>
      </c>
      <c r="DO19" s="48">
        <v>1</v>
      </c>
      <c r="DP19" s="49">
        <v>4.761904761904762</v>
      </c>
      <c r="DQ19" s="48">
        <v>0</v>
      </c>
      <c r="DR19" s="49">
        <v>0</v>
      </c>
      <c r="DS19" s="48">
        <v>0</v>
      </c>
      <c r="DT19" s="49">
        <v>0</v>
      </c>
      <c r="DU19" s="48">
        <v>20</v>
      </c>
      <c r="DV19" s="49">
        <v>95.23809523809524</v>
      </c>
      <c r="DW19" s="48">
        <v>21</v>
      </c>
      <c r="DX19" s="48"/>
      <c r="DY19" s="48"/>
      <c r="DZ19" s="48"/>
      <c r="EA19" s="48"/>
      <c r="EB19" s="2"/>
      <c r="EC19" s="3"/>
      <c r="ED19" s="3"/>
      <c r="EE19" s="3"/>
      <c r="EF19" s="3"/>
    </row>
    <row r="20" spans="1:136" ht="15" customHeight="1">
      <c r="A20" s="66" t="s">
        <v>237</v>
      </c>
      <c r="B20" s="67" t="s">
        <v>705</v>
      </c>
      <c r="C20" s="67"/>
      <c r="D20" s="68">
        <v>100</v>
      </c>
      <c r="E20" s="70"/>
      <c r="F20" s="97" t="s">
        <v>372</v>
      </c>
      <c r="G20" s="67"/>
      <c r="H20" s="71" t="s">
        <v>237</v>
      </c>
      <c r="I20" s="72"/>
      <c r="J20" s="72"/>
      <c r="K20" s="71"/>
      <c r="L20" s="75">
        <v>1</v>
      </c>
      <c r="M20" s="76">
        <v>9445.7626953125</v>
      </c>
      <c r="N20" s="76">
        <v>9479.50390625</v>
      </c>
      <c r="O20" s="77"/>
      <c r="P20" s="78"/>
      <c r="Q20" s="78"/>
      <c r="R20" s="82"/>
      <c r="S20" s="48">
        <v>1</v>
      </c>
      <c r="T20" s="48">
        <v>0</v>
      </c>
      <c r="U20" s="49">
        <v>0</v>
      </c>
      <c r="V20" s="49">
        <v>0.025641</v>
      </c>
      <c r="W20" s="49">
        <v>0.004635</v>
      </c>
      <c r="X20" s="49">
        <v>0.247105</v>
      </c>
      <c r="Y20" s="49">
        <v>0</v>
      </c>
      <c r="Z20" s="49">
        <v>0</v>
      </c>
      <c r="AA20" s="73">
        <v>20</v>
      </c>
      <c r="AB20" s="73"/>
      <c r="AC20" s="74"/>
      <c r="AD20" s="80" t="s">
        <v>333</v>
      </c>
      <c r="AE20" s="96" t="s">
        <v>351</v>
      </c>
      <c r="AF20" s="80"/>
      <c r="AG20" s="96" t="s">
        <v>372</v>
      </c>
      <c r="AH20" s="80" t="s">
        <v>393</v>
      </c>
      <c r="AI20" s="80"/>
      <c r="AJ20" s="80"/>
      <c r="AK20" s="80"/>
      <c r="AL20" s="80"/>
      <c r="AM20" s="80"/>
      <c r="AN20" s="80"/>
      <c r="AO20" s="80"/>
      <c r="AP20" s="99">
        <v>40457</v>
      </c>
      <c r="AQ20" s="80"/>
      <c r="AR20" s="80"/>
      <c r="AS20" s="80" t="s">
        <v>405</v>
      </c>
      <c r="AT20" s="80" t="s">
        <v>415</v>
      </c>
      <c r="AU20" s="80">
        <v>0</v>
      </c>
      <c r="AV20" s="80"/>
      <c r="AW20" s="80"/>
      <c r="AX20" s="80"/>
      <c r="AY20" s="96" t="s">
        <v>438</v>
      </c>
      <c r="AZ20" s="80"/>
      <c r="BA20" s="80"/>
      <c r="BB20" s="80"/>
      <c r="BC20" s="80"/>
      <c r="BD20" s="80"/>
      <c r="BE20" s="80" t="s">
        <v>458</v>
      </c>
      <c r="BF20" s="80"/>
      <c r="BG20" s="80" t="s">
        <v>475</v>
      </c>
      <c r="BH20" s="80">
        <v>60051803</v>
      </c>
      <c r="BI20" s="80"/>
      <c r="BJ20" s="80"/>
      <c r="BK20" s="80"/>
      <c r="BL20" s="80"/>
      <c r="BM20" s="80"/>
      <c r="BN20" s="80"/>
      <c r="BO20" s="80"/>
      <c r="BP20" s="80" t="b">
        <v>0</v>
      </c>
      <c r="BQ20" s="80"/>
      <c r="BR20" s="80"/>
      <c r="BS20" s="80"/>
      <c r="BT20" s="80" t="b">
        <v>0</v>
      </c>
      <c r="BU20" s="80" t="b">
        <v>0</v>
      </c>
      <c r="BV20" s="80"/>
      <c r="BW20" s="80" t="b">
        <v>0</v>
      </c>
      <c r="BX20" s="80" t="b">
        <v>1</v>
      </c>
      <c r="BY20" s="96" t="s">
        <v>500</v>
      </c>
      <c r="BZ20" s="80"/>
      <c r="CA20" s="80"/>
      <c r="CB20" s="80"/>
      <c r="CC20" s="80"/>
      <c r="CD20" s="80" t="s">
        <v>536</v>
      </c>
      <c r="CE20" s="80"/>
      <c r="CF20" s="80">
        <v>4</v>
      </c>
      <c r="CG20" s="80"/>
      <c r="CH20" s="80" t="s">
        <v>540</v>
      </c>
      <c r="CI20" s="80"/>
      <c r="CJ20" s="80"/>
      <c r="CK20" s="80"/>
      <c r="CL20" s="80"/>
      <c r="CM20" s="80"/>
      <c r="CN20" s="80"/>
      <c r="CO20" s="80"/>
      <c r="CP20" s="80"/>
      <c r="CQ20" s="80"/>
      <c r="CR20" s="80"/>
      <c r="CS20" s="80"/>
      <c r="CT20" s="80"/>
      <c r="CU20" s="80">
        <v>21934</v>
      </c>
      <c r="CV20" s="80"/>
      <c r="CW20" s="80"/>
      <c r="CX20" s="80"/>
      <c r="CY20" s="80"/>
      <c r="CZ20" s="80"/>
      <c r="DA20" s="80"/>
      <c r="DB20" s="80"/>
      <c r="DC20" s="80"/>
      <c r="DD20" s="80"/>
      <c r="DE20" s="80" t="s">
        <v>560</v>
      </c>
      <c r="DF20" s="80"/>
      <c r="DG20" s="80">
        <v>48948</v>
      </c>
      <c r="DH20" s="80" t="s">
        <v>237</v>
      </c>
      <c r="DI20" s="80" t="s">
        <v>561</v>
      </c>
      <c r="DJ20" s="96" t="s">
        <v>575</v>
      </c>
      <c r="DK20" s="80">
        <v>0</v>
      </c>
      <c r="DL20" s="80"/>
      <c r="DM20" s="80"/>
      <c r="DN20" s="80" t="str">
        <f>REPLACE(INDEX(GroupVertices[Group],MATCH(Vertices[[#This Row],[Vertex]],GroupVertices[Vertex],0)),1,1,"")</f>
        <v>2</v>
      </c>
      <c r="DO20" s="48">
        <v>1</v>
      </c>
      <c r="DP20" s="49">
        <v>10</v>
      </c>
      <c r="DQ20" s="48">
        <v>0</v>
      </c>
      <c r="DR20" s="49">
        <v>0</v>
      </c>
      <c r="DS20" s="48">
        <v>0</v>
      </c>
      <c r="DT20" s="49">
        <v>0</v>
      </c>
      <c r="DU20" s="48">
        <v>9</v>
      </c>
      <c r="DV20" s="49">
        <v>90</v>
      </c>
      <c r="DW20" s="48">
        <v>10</v>
      </c>
      <c r="DX20" s="48"/>
      <c r="DY20" s="48"/>
      <c r="DZ20" s="48"/>
      <c r="EA20" s="48"/>
      <c r="EB20" s="2"/>
      <c r="EC20" s="3"/>
      <c r="ED20" s="3"/>
      <c r="EE20" s="3"/>
      <c r="EF20" s="3"/>
    </row>
    <row r="21" spans="1:136" ht="15" customHeight="1">
      <c r="A21" s="66" t="s">
        <v>238</v>
      </c>
      <c r="B21" s="67" t="s">
        <v>705</v>
      </c>
      <c r="C21" s="67"/>
      <c r="D21" s="68">
        <v>100</v>
      </c>
      <c r="E21" s="70"/>
      <c r="F21" s="97" t="s">
        <v>373</v>
      </c>
      <c r="G21" s="67"/>
      <c r="H21" s="71" t="s">
        <v>238</v>
      </c>
      <c r="I21" s="72"/>
      <c r="J21" s="72"/>
      <c r="K21" s="71"/>
      <c r="L21" s="75">
        <v>1</v>
      </c>
      <c r="M21" s="76">
        <v>7175.50341796875</v>
      </c>
      <c r="N21" s="76">
        <v>4074.1572265625</v>
      </c>
      <c r="O21" s="77"/>
      <c r="P21" s="78"/>
      <c r="Q21" s="78"/>
      <c r="R21" s="82"/>
      <c r="S21" s="48">
        <v>1</v>
      </c>
      <c r="T21" s="48">
        <v>0</v>
      </c>
      <c r="U21" s="49">
        <v>0</v>
      </c>
      <c r="V21" s="49">
        <v>0.025641</v>
      </c>
      <c r="W21" s="49">
        <v>0.004635</v>
      </c>
      <c r="X21" s="49">
        <v>0.247105</v>
      </c>
      <c r="Y21" s="49">
        <v>0</v>
      </c>
      <c r="Z21" s="49">
        <v>0</v>
      </c>
      <c r="AA21" s="73">
        <v>21</v>
      </c>
      <c r="AB21" s="73"/>
      <c r="AC21" s="74"/>
      <c r="AD21" s="80" t="s">
        <v>333</v>
      </c>
      <c r="AE21" s="96" t="s">
        <v>352</v>
      </c>
      <c r="AF21" s="80"/>
      <c r="AG21" s="96" t="s">
        <v>373</v>
      </c>
      <c r="AH21" s="80" t="s">
        <v>394</v>
      </c>
      <c r="AI21" s="80"/>
      <c r="AJ21" s="80"/>
      <c r="AK21" s="80"/>
      <c r="AL21" s="80"/>
      <c r="AM21" s="80"/>
      <c r="AN21" s="80"/>
      <c r="AO21" s="80"/>
      <c r="AP21" s="80"/>
      <c r="AQ21" s="80"/>
      <c r="AR21" s="80"/>
      <c r="AS21" s="80" t="s">
        <v>406</v>
      </c>
      <c r="AT21" s="80" t="s">
        <v>406</v>
      </c>
      <c r="AU21" s="80">
        <v>371</v>
      </c>
      <c r="AV21" s="80"/>
      <c r="AW21" s="80"/>
      <c r="AX21" s="80"/>
      <c r="AY21" s="96" t="s">
        <v>439</v>
      </c>
      <c r="AZ21" s="80"/>
      <c r="BA21" s="80"/>
      <c r="BB21" s="80"/>
      <c r="BC21" s="80"/>
      <c r="BD21" s="80" t="s">
        <v>457</v>
      </c>
      <c r="BE21" s="80" t="s">
        <v>458</v>
      </c>
      <c r="BF21" s="80"/>
      <c r="BG21" s="80" t="s">
        <v>476</v>
      </c>
      <c r="BH21" s="80">
        <v>179836</v>
      </c>
      <c r="BI21" s="80"/>
      <c r="BJ21" s="80"/>
      <c r="BK21" s="80"/>
      <c r="BL21" s="80">
        <v>2010</v>
      </c>
      <c r="BM21" s="80"/>
      <c r="BN21" s="80"/>
      <c r="BO21" s="80"/>
      <c r="BP21" s="80" t="b">
        <v>0</v>
      </c>
      <c r="BQ21" s="80"/>
      <c r="BR21" s="80"/>
      <c r="BS21" s="80"/>
      <c r="BT21" s="80" t="b">
        <v>0</v>
      </c>
      <c r="BU21" s="80" t="b">
        <v>0</v>
      </c>
      <c r="BV21" s="80"/>
      <c r="BW21" s="80" t="b">
        <v>0</v>
      </c>
      <c r="BX21" s="80" t="b">
        <v>0</v>
      </c>
      <c r="BY21" s="96" t="s">
        <v>501</v>
      </c>
      <c r="BZ21" s="80" t="s">
        <v>508</v>
      </c>
      <c r="CA21" s="80"/>
      <c r="CB21" s="80"/>
      <c r="CC21" s="80"/>
      <c r="CD21" s="80" t="s">
        <v>537</v>
      </c>
      <c r="CE21" s="80"/>
      <c r="CF21" s="80">
        <v>0</v>
      </c>
      <c r="CG21" s="80"/>
      <c r="CH21" s="80" t="s">
        <v>540</v>
      </c>
      <c r="CI21" s="80"/>
      <c r="CJ21" s="80"/>
      <c r="CK21" s="80"/>
      <c r="CL21" s="80"/>
      <c r="CM21" s="80" t="s">
        <v>543</v>
      </c>
      <c r="CN21" s="80" t="s">
        <v>544</v>
      </c>
      <c r="CO21" s="80"/>
      <c r="CP21" s="80"/>
      <c r="CQ21" s="80"/>
      <c r="CR21" s="80"/>
      <c r="CS21" s="80" t="s">
        <v>548</v>
      </c>
      <c r="CT21" s="80"/>
      <c r="CU21" s="80"/>
      <c r="CV21" s="80"/>
      <c r="CW21" s="80"/>
      <c r="CX21" s="80"/>
      <c r="CY21" s="80"/>
      <c r="CZ21" s="80"/>
      <c r="DA21" s="80"/>
      <c r="DB21" s="80"/>
      <c r="DC21" s="80" t="s">
        <v>553</v>
      </c>
      <c r="DD21" s="80"/>
      <c r="DE21" s="80" t="s">
        <v>557</v>
      </c>
      <c r="DF21" s="80"/>
      <c r="DG21" s="80">
        <v>39188</v>
      </c>
      <c r="DH21" s="80" t="s">
        <v>238</v>
      </c>
      <c r="DI21" s="80" t="s">
        <v>562</v>
      </c>
      <c r="DJ21" s="80" t="s">
        <v>576</v>
      </c>
      <c r="DK21" s="80">
        <v>0</v>
      </c>
      <c r="DL21" s="80"/>
      <c r="DM21" s="80"/>
      <c r="DN21" s="80" t="str">
        <f>REPLACE(INDEX(GroupVertices[Group],MATCH(Vertices[[#This Row],[Vertex]],GroupVertices[Vertex],0)),1,1,"")</f>
        <v>2</v>
      </c>
      <c r="DO21" s="48">
        <v>4</v>
      </c>
      <c r="DP21" s="49">
        <v>17.391304347826086</v>
      </c>
      <c r="DQ21" s="48">
        <v>0</v>
      </c>
      <c r="DR21" s="49">
        <v>0</v>
      </c>
      <c r="DS21" s="48">
        <v>0</v>
      </c>
      <c r="DT21" s="49">
        <v>0</v>
      </c>
      <c r="DU21" s="48">
        <v>19</v>
      </c>
      <c r="DV21" s="49">
        <v>82.6086956521739</v>
      </c>
      <c r="DW21" s="48">
        <v>23</v>
      </c>
      <c r="DX21" s="48"/>
      <c r="DY21" s="48"/>
      <c r="DZ21" s="48"/>
      <c r="EA21" s="48"/>
      <c r="EB21" s="2"/>
      <c r="EC21" s="3"/>
      <c r="ED21" s="3"/>
      <c r="EE21" s="3"/>
      <c r="EF21" s="3"/>
    </row>
    <row r="22" spans="1:136" ht="15" customHeight="1">
      <c r="A22" s="66" t="s">
        <v>239</v>
      </c>
      <c r="B22" s="67" t="s">
        <v>705</v>
      </c>
      <c r="C22" s="67"/>
      <c r="D22" s="68">
        <v>100</v>
      </c>
      <c r="E22" s="70"/>
      <c r="F22" s="97" t="s">
        <v>374</v>
      </c>
      <c r="G22" s="67"/>
      <c r="H22" s="71" t="s">
        <v>239</v>
      </c>
      <c r="I22" s="72"/>
      <c r="J22" s="72"/>
      <c r="K22" s="71" t="s">
        <v>450</v>
      </c>
      <c r="L22" s="75">
        <v>1</v>
      </c>
      <c r="M22" s="76">
        <v>8468.51171875</v>
      </c>
      <c r="N22" s="76">
        <v>267.3143005371094</v>
      </c>
      <c r="O22" s="77"/>
      <c r="P22" s="78"/>
      <c r="Q22" s="78"/>
      <c r="R22" s="82"/>
      <c r="S22" s="48">
        <v>1</v>
      </c>
      <c r="T22" s="48">
        <v>0</v>
      </c>
      <c r="U22" s="49">
        <v>0</v>
      </c>
      <c r="V22" s="49">
        <v>0.025641</v>
      </c>
      <c r="W22" s="49">
        <v>0.004635</v>
      </c>
      <c r="X22" s="49">
        <v>0.247105</v>
      </c>
      <c r="Y22" s="49">
        <v>0</v>
      </c>
      <c r="Z22" s="49">
        <v>0</v>
      </c>
      <c r="AA22" s="73">
        <v>22</v>
      </c>
      <c r="AB22" s="73"/>
      <c r="AC22" s="74"/>
      <c r="AD22" s="80" t="s">
        <v>333</v>
      </c>
      <c r="AE22" s="96" t="s">
        <v>353</v>
      </c>
      <c r="AF22" s="80"/>
      <c r="AG22" s="96" t="s">
        <v>374</v>
      </c>
      <c r="AH22" s="80" t="s">
        <v>395</v>
      </c>
      <c r="AI22" s="80"/>
      <c r="AJ22" s="80"/>
      <c r="AK22" s="80"/>
      <c r="AL22" s="80"/>
      <c r="AM22" s="80"/>
      <c r="AN22" s="80"/>
      <c r="AO22" s="80"/>
      <c r="AP22" s="80"/>
      <c r="AQ22" s="80"/>
      <c r="AR22" s="80"/>
      <c r="AS22" s="80" t="s">
        <v>407</v>
      </c>
      <c r="AT22" s="80" t="s">
        <v>407</v>
      </c>
      <c r="AU22" s="80">
        <v>0</v>
      </c>
      <c r="AV22" s="80"/>
      <c r="AW22" s="80"/>
      <c r="AX22" s="80"/>
      <c r="AY22" s="96" t="s">
        <v>440</v>
      </c>
      <c r="AZ22" s="80"/>
      <c r="BA22" s="80"/>
      <c r="BB22" s="80" t="s">
        <v>450</v>
      </c>
      <c r="BC22" s="80"/>
      <c r="BD22" s="80"/>
      <c r="BE22" s="80" t="s">
        <v>458</v>
      </c>
      <c r="BF22" s="80"/>
      <c r="BG22" s="80" t="s">
        <v>477</v>
      </c>
      <c r="BH22" s="80">
        <v>2311520</v>
      </c>
      <c r="BI22" s="80"/>
      <c r="BJ22" s="80"/>
      <c r="BK22" s="80"/>
      <c r="BL22" s="80"/>
      <c r="BM22" s="80"/>
      <c r="BN22" s="80"/>
      <c r="BO22" s="80"/>
      <c r="BP22" s="80" t="b">
        <v>0</v>
      </c>
      <c r="BQ22" s="80"/>
      <c r="BR22" s="80"/>
      <c r="BS22" s="80"/>
      <c r="BT22" s="80" t="b">
        <v>0</v>
      </c>
      <c r="BU22" s="80" t="b">
        <v>0</v>
      </c>
      <c r="BV22" s="80"/>
      <c r="BW22" s="80" t="b">
        <v>0</v>
      </c>
      <c r="BX22" s="80" t="b">
        <v>1</v>
      </c>
      <c r="BY22" s="96" t="s">
        <v>502</v>
      </c>
      <c r="BZ22" s="80"/>
      <c r="CA22" s="80"/>
      <c r="CB22" s="80" t="s">
        <v>518</v>
      </c>
      <c r="CC22" s="80"/>
      <c r="CD22" s="80" t="s">
        <v>538</v>
      </c>
      <c r="CE22" s="80"/>
      <c r="CF22" s="80">
        <v>0</v>
      </c>
      <c r="CG22" s="80"/>
      <c r="CH22" s="80" t="s">
        <v>540</v>
      </c>
      <c r="CI22" s="80"/>
      <c r="CJ22" s="80"/>
      <c r="CK22" s="80"/>
      <c r="CL22" s="80"/>
      <c r="CM22" s="80"/>
      <c r="CN22" s="80"/>
      <c r="CO22" s="80"/>
      <c r="CP22" s="80"/>
      <c r="CQ22" s="80"/>
      <c r="CR22" s="80"/>
      <c r="CS22" s="80"/>
      <c r="CT22" s="80"/>
      <c r="CU22" s="80"/>
      <c r="CV22" s="80"/>
      <c r="CW22" s="80"/>
      <c r="CX22" s="80"/>
      <c r="CY22" s="80"/>
      <c r="CZ22" s="80"/>
      <c r="DA22" s="80"/>
      <c r="DB22" s="80"/>
      <c r="DC22" s="80"/>
      <c r="DD22" s="80"/>
      <c r="DE22" s="80" t="s">
        <v>556</v>
      </c>
      <c r="DF22" s="80"/>
      <c r="DG22" s="80">
        <v>983</v>
      </c>
      <c r="DH22" s="80" t="s">
        <v>239</v>
      </c>
      <c r="DI22" s="80" t="s">
        <v>561</v>
      </c>
      <c r="DJ22" s="80"/>
      <c r="DK22" s="80">
        <v>0</v>
      </c>
      <c r="DL22" s="80"/>
      <c r="DM22" s="80"/>
      <c r="DN22" s="80" t="str">
        <f>REPLACE(INDEX(GroupVertices[Group],MATCH(Vertices[[#This Row],[Vertex]],GroupVertices[Vertex],0)),1,1,"")</f>
        <v>2</v>
      </c>
      <c r="DO22" s="48">
        <v>0</v>
      </c>
      <c r="DP22" s="49">
        <v>0</v>
      </c>
      <c r="DQ22" s="48">
        <v>0</v>
      </c>
      <c r="DR22" s="49">
        <v>0</v>
      </c>
      <c r="DS22" s="48">
        <v>0</v>
      </c>
      <c r="DT22" s="49">
        <v>0</v>
      </c>
      <c r="DU22" s="48">
        <v>7</v>
      </c>
      <c r="DV22" s="49">
        <v>100</v>
      </c>
      <c r="DW22" s="48">
        <v>7</v>
      </c>
      <c r="DX22" s="48"/>
      <c r="DY22" s="48"/>
      <c r="DZ22" s="48"/>
      <c r="EA22" s="48"/>
      <c r="EB22" s="2"/>
      <c r="EC22" s="3"/>
      <c r="ED22" s="3"/>
      <c r="EE22" s="3"/>
      <c r="EF22" s="3"/>
    </row>
    <row r="23" spans="1:136" ht="15" customHeight="1">
      <c r="A23" s="83" t="s">
        <v>240</v>
      </c>
      <c r="B23" s="84" t="s">
        <v>705</v>
      </c>
      <c r="C23" s="84"/>
      <c r="D23" s="85">
        <v>100</v>
      </c>
      <c r="E23" s="86"/>
      <c r="F23" s="98" t="s">
        <v>375</v>
      </c>
      <c r="G23" s="84"/>
      <c r="H23" s="87" t="s">
        <v>240</v>
      </c>
      <c r="I23" s="88"/>
      <c r="J23" s="88"/>
      <c r="K23" s="87"/>
      <c r="L23" s="89">
        <v>1</v>
      </c>
      <c r="M23" s="90">
        <v>7736.9951171875</v>
      </c>
      <c r="N23" s="90">
        <v>9298.203125</v>
      </c>
      <c r="O23" s="91"/>
      <c r="P23" s="92"/>
      <c r="Q23" s="92"/>
      <c r="R23" s="93"/>
      <c r="S23" s="48">
        <v>1</v>
      </c>
      <c r="T23" s="48">
        <v>0</v>
      </c>
      <c r="U23" s="49">
        <v>0</v>
      </c>
      <c r="V23" s="49">
        <v>0.025641</v>
      </c>
      <c r="W23" s="49">
        <v>0.004635</v>
      </c>
      <c r="X23" s="49">
        <v>0.247105</v>
      </c>
      <c r="Y23" s="49">
        <v>0</v>
      </c>
      <c r="Z23" s="49">
        <v>0</v>
      </c>
      <c r="AA23" s="94">
        <v>23</v>
      </c>
      <c r="AB23" s="94"/>
      <c r="AC23" s="95"/>
      <c r="AD23" s="80" t="s">
        <v>333</v>
      </c>
      <c r="AE23" s="96" t="s">
        <v>354</v>
      </c>
      <c r="AF23" s="80"/>
      <c r="AG23" s="96" t="s">
        <v>375</v>
      </c>
      <c r="AH23" s="80" t="s">
        <v>396</v>
      </c>
      <c r="AI23" s="80"/>
      <c r="AJ23" s="80"/>
      <c r="AK23" s="80"/>
      <c r="AL23" s="80"/>
      <c r="AM23" s="80"/>
      <c r="AN23" s="80"/>
      <c r="AO23" s="80"/>
      <c r="AP23" s="80"/>
      <c r="AQ23" s="80"/>
      <c r="AR23" s="80"/>
      <c r="AS23" s="80" t="s">
        <v>401</v>
      </c>
      <c r="AT23" s="80" t="s">
        <v>401</v>
      </c>
      <c r="AU23" s="80">
        <v>0</v>
      </c>
      <c r="AV23" s="80"/>
      <c r="AW23" s="80"/>
      <c r="AX23" s="80"/>
      <c r="AY23" s="96" t="s">
        <v>441</v>
      </c>
      <c r="AZ23" s="80"/>
      <c r="BA23" s="80"/>
      <c r="BB23" s="80"/>
      <c r="BC23" s="80"/>
      <c r="BD23" s="80"/>
      <c r="BE23" s="80" t="s">
        <v>458</v>
      </c>
      <c r="BF23" s="80"/>
      <c r="BG23" s="80" t="s">
        <v>478</v>
      </c>
      <c r="BH23" s="80">
        <v>968409</v>
      </c>
      <c r="BI23" s="80"/>
      <c r="BJ23" s="80"/>
      <c r="BK23" s="80"/>
      <c r="BL23" s="80"/>
      <c r="BM23" s="80"/>
      <c r="BN23" s="80"/>
      <c r="BO23" s="80"/>
      <c r="BP23" s="80" t="b">
        <v>0</v>
      </c>
      <c r="BQ23" s="80"/>
      <c r="BR23" s="80"/>
      <c r="BS23" s="80"/>
      <c r="BT23" s="80" t="b">
        <v>0</v>
      </c>
      <c r="BU23" s="80" t="b">
        <v>0</v>
      </c>
      <c r="BV23" s="80"/>
      <c r="BW23" s="80" t="b">
        <v>0</v>
      </c>
      <c r="BX23" s="80" t="b">
        <v>1</v>
      </c>
      <c r="BY23" s="96" t="s">
        <v>503</v>
      </c>
      <c r="BZ23" s="80"/>
      <c r="CA23" s="80"/>
      <c r="CB23" s="80"/>
      <c r="CC23" s="80"/>
      <c r="CD23" s="80" t="s">
        <v>539</v>
      </c>
      <c r="CE23" s="80"/>
      <c r="CF23" s="80">
        <v>0</v>
      </c>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t="s">
        <v>557</v>
      </c>
      <c r="DF23" s="80"/>
      <c r="DG23" s="80">
        <v>315</v>
      </c>
      <c r="DH23" s="80" t="s">
        <v>240</v>
      </c>
      <c r="DI23" s="80" t="s">
        <v>561</v>
      </c>
      <c r="DJ23" s="96" t="s">
        <v>566</v>
      </c>
      <c r="DK23" s="80">
        <v>0</v>
      </c>
      <c r="DL23" s="80"/>
      <c r="DM23" s="80"/>
      <c r="DN23" s="80" t="str">
        <f>REPLACE(INDEX(GroupVertices[Group],MATCH(Vertices[[#This Row],[Vertex]],GroupVertices[Vertex],0)),1,1,"")</f>
        <v>2</v>
      </c>
      <c r="DO23" s="48">
        <v>2</v>
      </c>
      <c r="DP23" s="49">
        <v>11.764705882352942</v>
      </c>
      <c r="DQ23" s="48">
        <v>0</v>
      </c>
      <c r="DR23" s="49">
        <v>0</v>
      </c>
      <c r="DS23" s="48">
        <v>0</v>
      </c>
      <c r="DT23" s="49">
        <v>0</v>
      </c>
      <c r="DU23" s="48">
        <v>15</v>
      </c>
      <c r="DV23" s="49">
        <v>88.23529411764706</v>
      </c>
      <c r="DW23" s="48">
        <v>17</v>
      </c>
      <c r="DX23" s="48"/>
      <c r="DY23" s="48"/>
      <c r="DZ23" s="48"/>
      <c r="EA23" s="48"/>
      <c r="EB23" s="2"/>
      <c r="EC23" s="3"/>
      <c r="ED23" s="3"/>
      <c r="EE23" s="3"/>
      <c r="EF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EB3"/>
    <dataValidation allowBlank="1" showErrorMessage="1" sqref="E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hyperlinks>
    <hyperlink ref="AE3" r:id="rId1" display="https://www.facebook.com/19292868552"/>
    <hyperlink ref="AE4" r:id="rId2" display="https://www.facebook.com/9445547199"/>
    <hyperlink ref="AE5" r:id="rId3" display="https://www.facebook.com/111724015524891"/>
    <hyperlink ref="AE6" r:id="rId4" display="https://www.facebook.com/8394258414"/>
    <hyperlink ref="AE7" r:id="rId5" display="https://www.facebook.com/75877461389"/>
    <hyperlink ref="AE8" r:id="rId6" display="https://www.facebook.com/81557462601"/>
    <hyperlink ref="AE9" r:id="rId7" display="https://www.facebook.com/250083749935"/>
    <hyperlink ref="AE10" r:id="rId8" display="https://www.facebook.com/127345500640211"/>
    <hyperlink ref="AE11" r:id="rId9" display="https://www.facebook.com/125713384123802"/>
    <hyperlink ref="AE12" r:id="rId10" display="https://www.facebook.com/10435416547"/>
    <hyperlink ref="AE13" r:id="rId11" display="https://www.facebook.com/143483439014410"/>
    <hyperlink ref="AE14" r:id="rId12" display="https://www.facebook.com/41130665917"/>
    <hyperlink ref="AE15" r:id="rId13" display="https://www.facebook.com/74100576336"/>
    <hyperlink ref="AE16" r:id="rId14" display="https://www.facebook.com/152917571386966"/>
    <hyperlink ref="AE17" r:id="rId15" display="https://www.facebook.com/20531316728"/>
    <hyperlink ref="AE18" r:id="rId16" display="https://www.facebook.com/359129892456"/>
    <hyperlink ref="AE19" r:id="rId17" display="https://www.facebook.com/150984694912422"/>
    <hyperlink ref="AE20" r:id="rId18" display="https://www.facebook.com/367152833370567"/>
    <hyperlink ref="AE21" r:id="rId19" display="https://www.facebook.com/158736497491762"/>
    <hyperlink ref="AE22" r:id="rId20" display="https://www.facebook.com/390332947672289"/>
    <hyperlink ref="AE23" r:id="rId21" display="https://www.facebook.com/486807888134241"/>
    <hyperlink ref="F3" r:id="rId22" display="https://scontent.xx.fbcdn.net/v/t1.0-1/p50x50/37930886_10155806518533553_3750229477087510528_n.jpg?_nc_cat=1&amp;_nc_ht=scontent.xx&amp;oh=790a50adbea36b6100a0624dca4fec45&amp;oe=5D0178D2"/>
    <hyperlink ref="F4" r:id="rId23" display="https://scontent.xx.fbcdn.net/v/t1.0-1/p50x50/36998536_10156536487552200_225730514571493376_n.png?_nc_cat=1&amp;_nc_ht=scontent.xx&amp;oh=013746be8bb8fb8be47f783c53fa69ea&amp;oe=5CFF834F"/>
    <hyperlink ref="F5" r:id="rId24" display="https://scontent.xx.fbcdn.net/v/t1.0-1/p50x50/34606663_1917594108271197_8162165921016709120_n.png?_nc_cat=1&amp;_nc_ht=scontent.xx&amp;oh=33332edb127b7b3dbbf88bff61ef9862&amp;oe=5CFB48D1"/>
    <hyperlink ref="F6" r:id="rId25" display="https://scontent.xx.fbcdn.net/v/t1.0-1/p50x50/532340_10151249224108415_346169974_n.jpg?_nc_cat=111&amp;_nc_ht=scontent.xx&amp;oh=a01a0cddde2db6bf1b806a03988a1cf7&amp;oe=5CBD8409"/>
    <hyperlink ref="F7" r:id="rId26" display="https://scontent.xx.fbcdn.net/v/t1.0-1/p50x50/20914504_10155519253021390_7057571817522895919_n.png?_nc_cat=109&amp;_nc_ht=scontent.xx&amp;oh=66d91690b1888a55d816dcb4393f357d&amp;oe=5CB82EBE"/>
    <hyperlink ref="F8" r:id="rId27" display="https://scontent.xx.fbcdn.net/v/t1.0-1/p50x50/1236345_10151669742422602_1464082383_n.png?_nc_cat=103&amp;_nc_ht=scontent.xx&amp;oh=80418cf059a6c6b404664d0d7c336b8e&amp;oe=5CB2BB8A"/>
    <hyperlink ref="F9" r:id="rId28" display="https://scontent.xx.fbcdn.net/v/t1.0-1/p50x50/1620701_10152794726084936_5402660478847990157_n.jpg?_nc_cat=105&amp;_nc_ht=scontent.xx&amp;oh=570ea3c12535f2be38aaf0771c35c9c2&amp;oe=5CC4EEF4"/>
    <hyperlink ref="F10" r:id="rId29" display="https://scontent.xx.fbcdn.net/v/t1.0-1/p50x50/48375915_2383625538345518_7430937177548128256_n.jpg?_nc_cat=107&amp;_nc_ht=scontent.xx&amp;oh=687640b9ed01aad8e7a6941b45085490&amp;oe=5CF8973E"/>
    <hyperlink ref="F11" r:id="rId30" display="https://scontent.xx.fbcdn.net/v/t1.0-1/c29.29.359.359a/s50x50/525241_614130721948730_2128604709_n.png?_nc_cat=103&amp;_nc_ht=scontent.xx&amp;oh=c9dc842b120570a5adb990daa50a6752&amp;oe=5CC7C8AE"/>
    <hyperlink ref="F12" r:id="rId31" display="https://scontent.xx.fbcdn.net/v/t1.0-1/p50x50/1622778_10151825539266548_1212009248_n.png?_nc_cat=110&amp;_nc_ht=scontent.xx&amp;oh=5da94a08cbb8f2cd6c5c1ac60fa7be18&amp;oe=5D002135"/>
    <hyperlink ref="F13" r:id="rId32" display="https://scontent.xx.fbcdn.net/v/t1.0-1/p50x50/42217573_2237282482967818_1030056620710690816_n.png?_nc_cat=110&amp;_nc_ht=scontent.xx&amp;oh=7de74a671b16ff364ee9a18e40c6aff3&amp;oe=5CC5E0A9"/>
    <hyperlink ref="F14" r:id="rId33" display="https://scontent.xx.fbcdn.net/v/t1.0-1/p50x50/44606634_10155663323780918_7676560593360257024_n.png?_nc_cat=101&amp;_nc_ht=scontent.xx&amp;oh=fa63ec37d8102d9a12da5e75a73175b2&amp;oe=5CB6BBA9"/>
    <hyperlink ref="F15" r:id="rId34" display="https://scontent.xx.fbcdn.net/v/t1.0-1/p50x50/1538761_10152184571366337_1948281786_n.jpg?_nc_cat=1&amp;_nc_ht=scontent.xx&amp;oh=8f362c75dd8d9a7a20c00ff207968734&amp;oe=5CFC7F78"/>
    <hyperlink ref="F16" r:id="rId35" display="https://scontent.xx.fbcdn.net/v/t1.0-1/p50x50/935759_605942856084433_1331761949_n.png?_nc_cat=100&amp;_nc_ht=scontent.xx&amp;oh=8996d91fdb1dc8b929fe6ce3dabc5539&amp;oe=5CBDF460"/>
    <hyperlink ref="F17" r:id="rId36" display="https://scontent.xx.fbcdn.net/v/t1.0-1/p50x50/31562081_10157324683366729_5005221974700457984_n.png?_nc_cat=1&amp;_nc_ht=scontent.xx&amp;oh=1961896b454290b9428e7ef8b7251ac4&amp;oe=5CBC1E55"/>
    <hyperlink ref="F18" r:id="rId37" display="https://scontent.xx.fbcdn.net/v/t1.0-1/c29.29.359.359a/s50x50/63485_10151584437487457_406028436_n.png?_nc_cat=1&amp;_nc_ht=scontent.xx&amp;oh=6bd28f19a6d7d1608b0b3c28b60feb56&amp;oe=5CB51CDC"/>
    <hyperlink ref="F19" r:id="rId38" display="https://scontent.xx.fbcdn.net/v/t1.0-1/p50x50/11133743_995091280501755_3126103647187538416_n.jpg?_nc_cat=105&amp;_nc_ht=scontent.xx&amp;oh=02217ec458b29cc5e1fd4318824af3f8&amp;oe=5CCC0557"/>
    <hyperlink ref="F20" r:id="rId39" display="https://scontent.xx.fbcdn.net/v/t1.0-1/p50x50/14670876_1120328021386374_6359647548151467663_n.png?_nc_cat=1&amp;_nc_ht=scontent.xx&amp;oh=eb2c7ad7fabafd507bfb1290a3cbbd4d&amp;oe=5CFED1C8"/>
    <hyperlink ref="F21" r:id="rId40" display="https://scontent.xx.fbcdn.net/v/t1.0-1/p50x50/600576_577606315604776_1409046199_n.png?_nc_cat=105&amp;_nc_ht=scontent.xx&amp;oh=04b527c579b0494d6f495b11bdd2aee3&amp;oe=5CF91B3D"/>
    <hyperlink ref="F22" r:id="rId41" display="https://scontent.xx.fbcdn.net/v/t1.0-1/p50x50/22310388_1623463514359220_2226733594438165426_n.png?_nc_cat=1&amp;_nc_ht=scontent.xx&amp;oh=d5c17728733674eda41225b2d406e2a3&amp;oe=5D00E6A4"/>
    <hyperlink ref="F23" r:id="rId42" display="https://scontent.xx.fbcdn.net/v/t1.0-1/p50x50/11206978_493211794160517_4911014271612405561_n.png?_nc_cat=106&amp;_nc_ht=scontent.xx&amp;oh=7b5f30c54551838642ae1044b05e1b5c&amp;oe=5CC47796"/>
    <hyperlink ref="AG3" r:id="rId43" display="https://scontent.xx.fbcdn.net/v/t1.0-1/p50x50/37930886_10155806518533553_3750229477087510528_n.jpg?_nc_cat=1&amp;_nc_ht=scontent.xx&amp;oh=790a50adbea36b6100a0624dca4fec45&amp;oe=5D0178D2"/>
    <hyperlink ref="AG4" r:id="rId44" display="https://scontent.xx.fbcdn.net/v/t1.0-1/p50x50/36998536_10156536487552200_225730514571493376_n.png?_nc_cat=1&amp;_nc_ht=scontent.xx&amp;oh=013746be8bb8fb8be47f783c53fa69ea&amp;oe=5CFF834F"/>
    <hyperlink ref="AG5" r:id="rId45" display="https://scontent.xx.fbcdn.net/v/t1.0-1/p50x50/34606663_1917594108271197_8162165921016709120_n.png?_nc_cat=1&amp;_nc_ht=scontent.xx&amp;oh=33332edb127b7b3dbbf88bff61ef9862&amp;oe=5CFB48D1"/>
    <hyperlink ref="AG6" r:id="rId46" display="https://scontent.xx.fbcdn.net/v/t1.0-1/p50x50/532340_10151249224108415_346169974_n.jpg?_nc_cat=111&amp;_nc_ht=scontent.xx&amp;oh=a01a0cddde2db6bf1b806a03988a1cf7&amp;oe=5CBD8409"/>
    <hyperlink ref="AG7" r:id="rId47" display="https://scontent.xx.fbcdn.net/v/t1.0-1/p50x50/20914504_10155519253021390_7057571817522895919_n.png?_nc_cat=109&amp;_nc_ht=scontent.xx&amp;oh=66d91690b1888a55d816dcb4393f357d&amp;oe=5CB82EBE"/>
    <hyperlink ref="AG8" r:id="rId48" display="https://scontent.xx.fbcdn.net/v/t1.0-1/p50x50/1236345_10151669742422602_1464082383_n.png?_nc_cat=103&amp;_nc_ht=scontent.xx&amp;oh=80418cf059a6c6b404664d0d7c336b8e&amp;oe=5CB2BB8A"/>
    <hyperlink ref="AG9" r:id="rId49" display="https://scontent.xx.fbcdn.net/v/t1.0-1/p50x50/1620701_10152794726084936_5402660478847990157_n.jpg?_nc_cat=105&amp;_nc_ht=scontent.xx&amp;oh=570ea3c12535f2be38aaf0771c35c9c2&amp;oe=5CC4EEF4"/>
    <hyperlink ref="AG10" r:id="rId50" display="https://scontent.xx.fbcdn.net/v/t1.0-1/p50x50/48375915_2383625538345518_7430937177548128256_n.jpg?_nc_cat=107&amp;_nc_ht=scontent.xx&amp;oh=687640b9ed01aad8e7a6941b45085490&amp;oe=5CF8973E"/>
    <hyperlink ref="AG11" r:id="rId51" display="https://scontent.xx.fbcdn.net/v/t1.0-1/c29.29.359.359a/s50x50/525241_614130721948730_2128604709_n.png?_nc_cat=103&amp;_nc_ht=scontent.xx&amp;oh=c9dc842b120570a5adb990daa50a6752&amp;oe=5CC7C8AE"/>
    <hyperlink ref="AG12" r:id="rId52" display="https://scontent.xx.fbcdn.net/v/t1.0-1/p50x50/1622778_10151825539266548_1212009248_n.png?_nc_cat=110&amp;_nc_ht=scontent.xx&amp;oh=5da94a08cbb8f2cd6c5c1ac60fa7be18&amp;oe=5D002135"/>
    <hyperlink ref="AG13" r:id="rId53" display="https://scontent.xx.fbcdn.net/v/t1.0-1/p50x50/42217573_2237282482967818_1030056620710690816_n.png?_nc_cat=110&amp;_nc_ht=scontent.xx&amp;oh=7de74a671b16ff364ee9a18e40c6aff3&amp;oe=5CC5E0A9"/>
    <hyperlink ref="AG14" r:id="rId54" display="https://scontent.xx.fbcdn.net/v/t1.0-1/p50x50/44606634_10155663323780918_7676560593360257024_n.png?_nc_cat=101&amp;_nc_ht=scontent.xx&amp;oh=fa63ec37d8102d9a12da5e75a73175b2&amp;oe=5CB6BBA9"/>
    <hyperlink ref="AG15" r:id="rId55" display="https://scontent.xx.fbcdn.net/v/t1.0-1/p50x50/1538761_10152184571366337_1948281786_n.jpg?_nc_cat=1&amp;_nc_ht=scontent.xx&amp;oh=8f362c75dd8d9a7a20c00ff207968734&amp;oe=5CFC7F78"/>
    <hyperlink ref="AG16" r:id="rId56" display="https://scontent.xx.fbcdn.net/v/t1.0-1/p50x50/935759_605942856084433_1331761949_n.png?_nc_cat=100&amp;_nc_ht=scontent.xx&amp;oh=8996d91fdb1dc8b929fe6ce3dabc5539&amp;oe=5CBDF460"/>
    <hyperlink ref="AG17" r:id="rId57" display="https://scontent.xx.fbcdn.net/v/t1.0-1/p50x50/31562081_10157324683366729_5005221974700457984_n.png?_nc_cat=1&amp;_nc_ht=scontent.xx&amp;oh=1961896b454290b9428e7ef8b7251ac4&amp;oe=5CBC1E55"/>
    <hyperlink ref="AG18" r:id="rId58" display="https://scontent.xx.fbcdn.net/v/t1.0-1/c29.29.359.359a/s50x50/63485_10151584437487457_406028436_n.png?_nc_cat=1&amp;_nc_ht=scontent.xx&amp;oh=6bd28f19a6d7d1608b0b3c28b60feb56&amp;oe=5CB51CDC"/>
    <hyperlink ref="AG19" r:id="rId59" display="https://scontent.xx.fbcdn.net/v/t1.0-1/p50x50/11133743_995091280501755_3126103647187538416_n.jpg?_nc_cat=105&amp;_nc_ht=scontent.xx&amp;oh=02217ec458b29cc5e1fd4318824af3f8&amp;oe=5CCC0557"/>
    <hyperlink ref="AG20" r:id="rId60" display="https://scontent.xx.fbcdn.net/v/t1.0-1/p50x50/14670876_1120328021386374_6359647548151467663_n.png?_nc_cat=1&amp;_nc_ht=scontent.xx&amp;oh=eb2c7ad7fabafd507bfb1290a3cbbd4d&amp;oe=5CFED1C8"/>
    <hyperlink ref="AG21" r:id="rId61" display="https://scontent.xx.fbcdn.net/v/t1.0-1/p50x50/600576_577606315604776_1409046199_n.png?_nc_cat=105&amp;_nc_ht=scontent.xx&amp;oh=04b527c579b0494d6f495b11bdd2aee3&amp;oe=5CF91B3D"/>
    <hyperlink ref="AG22" r:id="rId62" display="https://scontent.xx.fbcdn.net/v/t1.0-1/p50x50/22310388_1623463514359220_2226733594438165426_n.png?_nc_cat=1&amp;_nc_ht=scontent.xx&amp;oh=d5c17728733674eda41225b2d406e2a3&amp;oe=5D00E6A4"/>
    <hyperlink ref="AG23" r:id="rId63" display="https://scontent.xx.fbcdn.net/v/t1.0-1/p50x50/11206978_493211794160517_4911014271612405561_n.png?_nc_cat=106&amp;_nc_ht=scontent.xx&amp;oh=7b5f30c54551838642ae1044b05e1b5c&amp;oe=5CC47796"/>
    <hyperlink ref="AY4" r:id="rId64" display="https://scontent.xx.fbcdn.net/v/t1.0-9/s720x720/391659_10151187804722200_1933702657_n.jpg?_nc_cat=110&amp;_nc_ht=scontent.xx&amp;oh=a8c5fee884da5995b3d5eb5f0f0837cf&amp;oe=5CC28431"/>
    <hyperlink ref="AY5" r:id="rId65" display="https://scontent.xx.fbcdn.net/v/t1.0-9/s720x720/34728561_1917580341605907_2917746879615729664_o.png?_nc_cat=100&amp;_nc_ht=scontent.xx&amp;oh=95f12c28748a0af3e4265d967e59362c&amp;oe=5CC67B65"/>
    <hyperlink ref="AY6" r:id="rId66" display="https://scontent.xx.fbcdn.net/v/t31.0-8/s720x720/467539_10150646092698415_1975388002_o.jpg?_nc_cat=107&amp;_nc_ht=scontent.xx&amp;oh=78801e388595286fe4382fc788643d4a&amp;oe=5CB6A916"/>
    <hyperlink ref="AY7" r:id="rId67" display="https://scontent.xx.fbcdn.net/v/t31.0-0/p180x540/415778_10150626489091390_1798698909_o.jpg?_nc_cat=105&amp;_nc_ht=scontent.xx&amp;oh=0e94c002a98477e3b890b7f263573ae1&amp;oe=5CFE74F1"/>
    <hyperlink ref="AY8" r:id="rId68" display="https://scontent.xx.fbcdn.net/v/t31.0-8/s720x720/15123210_10154117133892602_3486232279502513943_o.jpg?_nc_cat=110&amp;_nc_ht=scontent.xx&amp;oh=a930d1b6f794a39da268d37daee566ae&amp;oe=5CFFA1AA"/>
    <hyperlink ref="AY9" r:id="rId69" display="https://scontent.xx.fbcdn.net/v/t31.0-8/s720x720/13112898_10154173323489936_7218911132885527978_o.jpg?_nc_cat=109&amp;_nc_ht=scontent.xx&amp;oh=08854cb77ca80f4a41bd005046d46bb5&amp;oe=5CBEB074"/>
    <hyperlink ref="AY10" r:id="rId70" display="https://scontent.xx.fbcdn.net/v/t1.0-9/s720x720/48383946_2383623961679009_7772533656224006144_n.jpg?_nc_cat=104&amp;_nc_ht=scontent.xx&amp;oh=6d877edd37f1ecf9cdcca6da9e456398&amp;oe=5CC77BFB"/>
    <hyperlink ref="AY11" r:id="rId71" display="https://scontent.xx.fbcdn.net/v/t31.0-0/p180x540/893503_611585338869935_1806340620_o.jpg?_nc_cat=104&amp;_nc_ht=scontent.xx&amp;oh=041cb17be4e9e1df33235992c78d89ac&amp;oe=5CF5642E"/>
    <hyperlink ref="AY12" r:id="rId72" display="https://scontent.xx.fbcdn.net/v/t1.0-9/s720x720/14721611_10153766609051548_1249080067476721040_n.jpg?_nc_cat=108&amp;_nc_ht=scontent.xx&amp;oh=5cdcb47f479ff28cfb52d1ad39a73fd3&amp;oe=5CCA9B02"/>
    <hyperlink ref="AY13" r:id="rId73" display="https://scontent.xx.fbcdn.net/v/t31.0-8/s720x720/22904854_1827640907265313_5048945458530351275_o.jpg?_nc_cat=100&amp;_nc_ht=scontent.xx&amp;oh=64db03b9bd687449d7da3f737d5c3897&amp;oe=5CC5C13B"/>
    <hyperlink ref="AY14" r:id="rId74" display="https://scontent.xx.fbcdn.net/v/t31.0-8/s720x720/16904753_10154274625980918_5658318550491333315_o.jpg?_nc_cat=107&amp;_nc_ht=scontent.xx&amp;oh=f4b2b4232d1672efffcd77aa72f5a3cd&amp;oe=5CC3F940"/>
    <hyperlink ref="AY15" r:id="rId75" display="https://scontent.xx.fbcdn.net/v/t1.0-9/s720x720/48384141_10161713841786337_3957305166281048064_o.jpg?_nc_cat=109&amp;_nc_ht=scontent.xx&amp;oh=2fb526b0c7658a7eb4bfb47b3baf8df8&amp;oe=5CBB81D9"/>
    <hyperlink ref="AY16" r:id="rId76" display="https://scontent.xx.fbcdn.net/v/t31.0-8/s720x720/14241438_1269615539717158_1031267838915871823_o.jpg?_nc_cat=103&amp;_nc_ht=scontent.xx&amp;oh=2ed53eae863b4af8e0b8573afbbfbf11&amp;oe=5CFBBD9D"/>
    <hyperlink ref="AY17" r:id="rId77" display="https://scontent.xx.fbcdn.net/v/t31.0-8/s720x720/22048040_10156538213601729_8575083799156884904_o.png?_nc_cat=1&amp;_nc_ht=scontent.xx&amp;oh=a2bda386b536baed69924434ab3b59aa&amp;oe=5CC01786"/>
    <hyperlink ref="AY18" r:id="rId78" display="https://scontent.xx.fbcdn.net/v/t34.0-12/s720x720/30977642_127211921498720_1181587018_n.jpg?_nc_cat=1&amp;_nc_ht=scontent.xx&amp;oh=52d88d1a8a127b75bce47b4e2b9975d4&amp;oe=5C4A9DF3"/>
    <hyperlink ref="AY19" r:id="rId79" display="https://scontent.xx.fbcdn.net/v/t31.0-8/s720x720/15137566_1360264063984473_2936587723700194236_o.jpg?_nc_cat=101&amp;_nc_ht=scontent.xx&amp;oh=0b972f6dbbca577b60ed99c072fb4515&amp;oe=5CB502F0"/>
    <hyperlink ref="AY20" r:id="rId80" display="https://scontent.xx.fbcdn.net/v/t1.0-9/s720x720/13178567_1009046882514489_6462117389576364334_n.jpg?_nc_cat=100&amp;_nc_ht=scontent.xx&amp;oh=d1ab5dbdc2f77c09799ca39bbfe27d81&amp;oe=5CB5476E"/>
    <hyperlink ref="AY21" r:id="rId81" display="https://scontent.xx.fbcdn.net/v/t1.0-9/s720x720/1208513_621710634527677_281593269_n.png?_nc_cat=101&amp;_nc_ht=scontent.xx&amp;oh=c25277748960c2f5f7ba495c34615e7b&amp;oe=5CB691C6"/>
    <hyperlink ref="AY22" r:id="rId82" display="https://scontent.xx.fbcdn.net/v/t31.0-8/s720x720/21368811_1596003350438570_1953491141138038106_o.jpg?_nc_cat=111&amp;_nc_ht=scontent.xx&amp;oh=c67f298fbcaa7e971a4c2e34e29706df&amp;oe=5CC30296"/>
    <hyperlink ref="AY23" r:id="rId83" display="https://scontent.xx.fbcdn.net/v/t31.0-8/s720x720/15194433_733262780155416_5101705016443300117_o.jpg?_nc_cat=108&amp;_nc_ht=scontent.xx&amp;oh=70fb72d6c3241daa0b61b98240fed9d8&amp;oe=5CB4C197"/>
    <hyperlink ref="BY3" r:id="rId84" display="https://www.facebook.com/FacebookforDevelopers/"/>
    <hyperlink ref="BY4" r:id="rId85" display="https://www.facebook.com/Engineering/"/>
    <hyperlink ref="BY5" r:id="rId86" display="https://www.facebook.com/FacebookGaming/"/>
    <hyperlink ref="BY6" r:id="rId87" display="https://www.facebook.com/data/"/>
    <hyperlink ref="BY7" r:id="rId88" display="https://www.facebook.com/design/"/>
    <hyperlink ref="BY8" r:id="rId89" display="https://www.facebook.com/EntertainmentOnFB/"/>
    <hyperlink ref="BY9" r:id="rId90" display="https://www.facebook.com/disaster/"/>
    <hyperlink ref="BY10" r:id="rId91" display="https://www.facebook.com/fbmedia/"/>
    <hyperlink ref="BY11" r:id="rId92" display="https://www.facebook.com/fbprivacy/"/>
    <hyperlink ref="BY12" r:id="rId93" display="https://www.facebook.com/Musicians/"/>
    <hyperlink ref="BY13" r:id="rId94" display="https://www.facebook.com/UniversityRecruitingatFacebook/"/>
    <hyperlink ref="BY14" r:id="rId95" display="https://www.facebook.com/nonprofits/"/>
    <hyperlink ref="BY15" r:id="rId96" display="https://www.facebook.com/marketing/"/>
    <hyperlink ref="BY16" r:id="rId97" display="https://www.facebook.com/analoglab/"/>
    <hyperlink ref="BY17" r:id="rId98" display="https://www.facebook.com/facebook/"/>
    <hyperlink ref="BY18" r:id="rId99" display="https://www.facebook.com/sportsonfb/"/>
    <hyperlink ref="BY19" r:id="rId100" display="https://www.facebook.com/influencers/"/>
    <hyperlink ref="BY20" r:id="rId101" display="https://www.facebook.com/instagram/"/>
    <hyperlink ref="BY21" r:id="rId102" display="https://www.facebook.com/onavo/"/>
    <hyperlink ref="BY22" r:id="rId103" display="https://www.facebook.com/CommunityVoices/"/>
    <hyperlink ref="BY23" r:id="rId104" display="https://www.facebook.com/lifestyle/"/>
    <hyperlink ref="DJ3" r:id="rId105" display="http://developers.facebook.com/"/>
    <hyperlink ref="DJ5" r:id="rId106" display="https://www.facebook.com/fbgaminghome/creators"/>
    <hyperlink ref="DJ7" r:id="rId107" display="http://facebook.design/"/>
    <hyperlink ref="DJ8" r:id="rId108" display="http://media.fb.com/"/>
    <hyperlink ref="DJ9" r:id="rId109" display="http://www.facebook.com/disaster"/>
    <hyperlink ref="DJ10" r:id="rId110" display="https://media.fb.com/"/>
    <hyperlink ref="DJ11" r:id="rId111" display="http://www.facebook.com/privacyhttp:/www.facebook.com/privacy/explanation.php"/>
    <hyperlink ref="DJ12" r:id="rId112" display="http://media.fb.com/"/>
    <hyperlink ref="DJ14" r:id="rId113" display="https://nonprofits.fb.com/"/>
    <hyperlink ref="DJ16" r:id="rId114" display="http://www.facebook.com/"/>
    <hyperlink ref="DJ17" r:id="rId115" display="http://www.facebook.com/"/>
    <hyperlink ref="DJ19" r:id="rId116" display="https://www.facebook.com/facebookmedia/businessinfluencers"/>
    <hyperlink ref="DJ20" r:id="rId117" display="http://instagram.com/"/>
    <hyperlink ref="DJ23" r:id="rId118" display="http://media.fb.com/"/>
  </hyperlinks>
  <printOptions/>
  <pageMargins left="0.7" right="0.7" top="0.75" bottom="0.75" header="0.3" footer="0.3"/>
  <pageSetup horizontalDpi="600" verticalDpi="600" orientation="portrait" r:id="rId122"/>
  <legacyDrawing r:id="rId120"/>
  <tableParts>
    <tablePart r:id="rId1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34.28125" style="0" bestFit="1" customWidth="1"/>
    <col min="30" max="30" width="37.57421875" style="0" bestFit="1" customWidth="1"/>
    <col min="31" max="31" width="18.140625" style="0" bestFit="1" customWidth="1"/>
    <col min="32" max="32" width="22.28125" style="0" bestFit="1" customWidth="1"/>
    <col min="33" max="33" width="16.421875" style="0" bestFit="1" customWidth="1"/>
    <col min="34" max="34" width="14.8515625" style="0" bestFit="1" customWidth="1"/>
    <col min="35" max="35" width="16.710937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3" t="s">
        <v>647</v>
      </c>
      <c r="Z2" s="53" t="s">
        <v>648</v>
      </c>
      <c r="AA2" s="53" t="s">
        <v>649</v>
      </c>
      <c r="AB2" s="53" t="s">
        <v>650</v>
      </c>
      <c r="AC2" s="53" t="s">
        <v>651</v>
      </c>
      <c r="AD2" s="53" t="s">
        <v>652</v>
      </c>
      <c r="AE2" s="53" t="s">
        <v>653</v>
      </c>
      <c r="AF2" s="53" t="s">
        <v>654</v>
      </c>
      <c r="AG2" s="53" t="s">
        <v>657</v>
      </c>
      <c r="AH2" s="13" t="s">
        <v>670</v>
      </c>
      <c r="AI2" s="13" t="s">
        <v>689</v>
      </c>
    </row>
    <row r="3" spans="1:35" ht="15">
      <c r="A3" s="83" t="s">
        <v>580</v>
      </c>
      <c r="B3" s="67" t="s">
        <v>582</v>
      </c>
      <c r="C3" s="67" t="s">
        <v>56</v>
      </c>
      <c r="D3" s="102"/>
      <c r="E3" s="101"/>
      <c r="F3" s="103" t="s">
        <v>706</v>
      </c>
      <c r="G3" s="104"/>
      <c r="H3" s="104"/>
      <c r="I3" s="105">
        <v>3</v>
      </c>
      <c r="J3" s="106"/>
      <c r="K3" s="48">
        <v>15</v>
      </c>
      <c r="L3" s="48">
        <v>96</v>
      </c>
      <c r="M3" s="48">
        <v>0</v>
      </c>
      <c r="N3" s="48">
        <v>96</v>
      </c>
      <c r="O3" s="48">
        <v>0</v>
      </c>
      <c r="P3" s="49">
        <v>0</v>
      </c>
      <c r="Q3" s="49">
        <v>0</v>
      </c>
      <c r="R3" s="48">
        <v>1</v>
      </c>
      <c r="S3" s="48">
        <v>0</v>
      </c>
      <c r="T3" s="48">
        <v>15</v>
      </c>
      <c r="U3" s="48">
        <v>96</v>
      </c>
      <c r="V3" s="48">
        <v>2</v>
      </c>
      <c r="W3" s="49">
        <v>1.013333</v>
      </c>
      <c r="X3" s="49">
        <v>0.45714285714285713</v>
      </c>
      <c r="Y3" s="48">
        <v>12</v>
      </c>
      <c r="Z3" s="49">
        <v>4.123711340206185</v>
      </c>
      <c r="AA3" s="48">
        <v>1</v>
      </c>
      <c r="AB3" s="49">
        <v>0.3436426116838488</v>
      </c>
      <c r="AC3" s="48">
        <v>0</v>
      </c>
      <c r="AD3" s="49">
        <v>0</v>
      </c>
      <c r="AE3" s="48">
        <v>278</v>
      </c>
      <c r="AF3" s="49">
        <v>95.53264604810997</v>
      </c>
      <c r="AG3" s="48">
        <v>291</v>
      </c>
      <c r="AH3" s="114" t="s">
        <v>671</v>
      </c>
      <c r="AI3" s="114" t="s">
        <v>690</v>
      </c>
    </row>
    <row r="4" spans="1:35" ht="15">
      <c r="A4" s="83" t="s">
        <v>581</v>
      </c>
      <c r="B4" s="67" t="s">
        <v>583</v>
      </c>
      <c r="C4" s="67" t="s">
        <v>56</v>
      </c>
      <c r="D4" s="108"/>
      <c r="E4" s="107"/>
      <c r="F4" s="109" t="s">
        <v>707</v>
      </c>
      <c r="G4" s="110"/>
      <c r="H4" s="110"/>
      <c r="I4" s="111">
        <v>4</v>
      </c>
      <c r="J4" s="112"/>
      <c r="K4" s="48">
        <v>6</v>
      </c>
      <c r="L4" s="48">
        <v>5</v>
      </c>
      <c r="M4" s="48">
        <v>0</v>
      </c>
      <c r="N4" s="48">
        <v>5</v>
      </c>
      <c r="O4" s="48">
        <v>0</v>
      </c>
      <c r="P4" s="49">
        <v>0</v>
      </c>
      <c r="Q4" s="49">
        <v>0</v>
      </c>
      <c r="R4" s="48">
        <v>1</v>
      </c>
      <c r="S4" s="48">
        <v>0</v>
      </c>
      <c r="T4" s="48">
        <v>6</v>
      </c>
      <c r="U4" s="48">
        <v>5</v>
      </c>
      <c r="V4" s="48">
        <v>2</v>
      </c>
      <c r="W4" s="49">
        <v>1.388889</v>
      </c>
      <c r="X4" s="49">
        <v>0.16666666666666666</v>
      </c>
      <c r="Y4" s="48">
        <v>10</v>
      </c>
      <c r="Z4" s="49">
        <v>10.204081632653061</v>
      </c>
      <c r="AA4" s="48">
        <v>0</v>
      </c>
      <c r="AB4" s="49">
        <v>0</v>
      </c>
      <c r="AC4" s="48">
        <v>0</v>
      </c>
      <c r="AD4" s="49">
        <v>0</v>
      </c>
      <c r="AE4" s="48">
        <v>88</v>
      </c>
      <c r="AF4" s="49">
        <v>89.79591836734694</v>
      </c>
      <c r="AG4" s="48">
        <v>98</v>
      </c>
      <c r="AH4" s="114" t="s">
        <v>672</v>
      </c>
      <c r="AI4" s="114" t="s">
        <v>691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580</v>
      </c>
      <c r="B2" s="114" t="s">
        <v>234</v>
      </c>
      <c r="C2" s="80">
        <f>VLOOKUP(GroupVertices[[#This Row],[Vertex]],Vertices[],MATCH("ID",Vertices[[#Headers],[Vertex]:[Top Word Pairs in Description by Salience]],0),FALSE)</f>
        <v>18</v>
      </c>
    </row>
    <row r="3" spans="1:3" ht="15">
      <c r="A3" s="80" t="s">
        <v>580</v>
      </c>
      <c r="B3" s="114" t="s">
        <v>231</v>
      </c>
      <c r="C3" s="80">
        <f>VLOOKUP(GroupVertices[[#This Row],[Vertex]],Vertices[],MATCH("ID",Vertices[[#Headers],[Vertex]:[Top Word Pairs in Description by Salience]],0),FALSE)</f>
        <v>15</v>
      </c>
    </row>
    <row r="4" spans="1:3" ht="15">
      <c r="A4" s="80" t="s">
        <v>580</v>
      </c>
      <c r="B4" s="114" t="s">
        <v>226</v>
      </c>
      <c r="C4" s="80">
        <f>VLOOKUP(GroupVertices[[#This Row],[Vertex]],Vertices[],MATCH("ID",Vertices[[#Headers],[Vertex]:[Top Word Pairs in Description by Salience]],0),FALSE)</f>
        <v>10</v>
      </c>
    </row>
    <row r="5" spans="1:3" ht="15">
      <c r="A5" s="80" t="s">
        <v>580</v>
      </c>
      <c r="B5" s="114" t="s">
        <v>225</v>
      </c>
      <c r="C5" s="80">
        <f>VLOOKUP(GroupVertices[[#This Row],[Vertex]],Vertices[],MATCH("ID",Vertices[[#Headers],[Vertex]:[Top Word Pairs in Description by Salience]],0),FALSE)</f>
        <v>9</v>
      </c>
    </row>
    <row r="6" spans="1:3" ht="15">
      <c r="A6" s="80" t="s">
        <v>580</v>
      </c>
      <c r="B6" s="114" t="s">
        <v>224</v>
      </c>
      <c r="C6" s="80">
        <f>VLOOKUP(GroupVertices[[#This Row],[Vertex]],Vertices[],MATCH("ID",Vertices[[#Headers],[Vertex]:[Top Word Pairs in Description by Salience]],0),FALSE)</f>
        <v>8</v>
      </c>
    </row>
    <row r="7" spans="1:3" ht="15">
      <c r="A7" s="80" t="s">
        <v>580</v>
      </c>
      <c r="B7" s="114" t="s">
        <v>220</v>
      </c>
      <c r="C7" s="80">
        <f>VLOOKUP(GroupVertices[[#This Row],[Vertex]],Vertices[],MATCH("ID",Vertices[[#Headers],[Vertex]:[Top Word Pairs in Description by Salience]],0),FALSE)</f>
        <v>3</v>
      </c>
    </row>
    <row r="8" spans="1:3" ht="15">
      <c r="A8" s="80" t="s">
        <v>580</v>
      </c>
      <c r="B8" s="114" t="s">
        <v>232</v>
      </c>
      <c r="C8" s="80">
        <f>VLOOKUP(GroupVertices[[#This Row],[Vertex]],Vertices[],MATCH("ID",Vertices[[#Headers],[Vertex]:[Top Word Pairs in Description by Salience]],0),FALSE)</f>
        <v>16</v>
      </c>
    </row>
    <row r="9" spans="1:3" ht="15">
      <c r="A9" s="80" t="s">
        <v>580</v>
      </c>
      <c r="B9" s="114" t="s">
        <v>230</v>
      </c>
      <c r="C9" s="80">
        <f>VLOOKUP(GroupVertices[[#This Row],[Vertex]],Vertices[],MATCH("ID",Vertices[[#Headers],[Vertex]:[Top Word Pairs in Description by Salience]],0),FALSE)</f>
        <v>14</v>
      </c>
    </row>
    <row r="10" spans="1:3" ht="15">
      <c r="A10" s="80" t="s">
        <v>580</v>
      </c>
      <c r="B10" s="114" t="s">
        <v>229</v>
      </c>
      <c r="C10" s="80">
        <f>VLOOKUP(GroupVertices[[#This Row],[Vertex]],Vertices[],MATCH("ID",Vertices[[#Headers],[Vertex]:[Top Word Pairs in Description by Salience]],0),FALSE)</f>
        <v>13</v>
      </c>
    </row>
    <row r="11" spans="1:3" ht="15">
      <c r="A11" s="80" t="s">
        <v>580</v>
      </c>
      <c r="B11" s="114" t="s">
        <v>228</v>
      </c>
      <c r="C11" s="80">
        <f>VLOOKUP(GroupVertices[[#This Row],[Vertex]],Vertices[],MATCH("ID",Vertices[[#Headers],[Vertex]:[Top Word Pairs in Description by Salience]],0),FALSE)</f>
        <v>12</v>
      </c>
    </row>
    <row r="12" spans="1:3" ht="15">
      <c r="A12" s="80" t="s">
        <v>580</v>
      </c>
      <c r="B12" s="114" t="s">
        <v>227</v>
      </c>
      <c r="C12" s="80">
        <f>VLOOKUP(GroupVertices[[#This Row],[Vertex]],Vertices[],MATCH("ID",Vertices[[#Headers],[Vertex]:[Top Word Pairs in Description by Salience]],0),FALSE)</f>
        <v>11</v>
      </c>
    </row>
    <row r="13" spans="1:3" ht="15">
      <c r="A13" s="80" t="s">
        <v>580</v>
      </c>
      <c r="B13" s="114" t="s">
        <v>223</v>
      </c>
      <c r="C13" s="80">
        <f>VLOOKUP(GroupVertices[[#This Row],[Vertex]],Vertices[],MATCH("ID",Vertices[[#Headers],[Vertex]:[Top Word Pairs in Description by Salience]],0),FALSE)</f>
        <v>7</v>
      </c>
    </row>
    <row r="14" spans="1:3" ht="15">
      <c r="A14" s="80" t="s">
        <v>580</v>
      </c>
      <c r="B14" s="114" t="s">
        <v>222</v>
      </c>
      <c r="C14" s="80">
        <f>VLOOKUP(GroupVertices[[#This Row],[Vertex]],Vertices[],MATCH("ID",Vertices[[#Headers],[Vertex]:[Top Word Pairs in Description by Salience]],0),FALSE)</f>
        <v>6</v>
      </c>
    </row>
    <row r="15" spans="1:3" ht="15">
      <c r="A15" s="80" t="s">
        <v>580</v>
      </c>
      <c r="B15" s="114" t="s">
        <v>221</v>
      </c>
      <c r="C15" s="80">
        <f>VLOOKUP(GroupVertices[[#This Row],[Vertex]],Vertices[],MATCH("ID",Vertices[[#Headers],[Vertex]:[Top Word Pairs in Description by Salience]],0),FALSE)</f>
        <v>5</v>
      </c>
    </row>
    <row r="16" spans="1:3" ht="15">
      <c r="A16" s="80" t="s">
        <v>580</v>
      </c>
      <c r="B16" s="114" t="s">
        <v>235</v>
      </c>
      <c r="C16" s="80">
        <f>VLOOKUP(GroupVertices[[#This Row],[Vertex]],Vertices[],MATCH("ID",Vertices[[#Headers],[Vertex]:[Top Word Pairs in Description by Salience]],0),FALSE)</f>
        <v>4</v>
      </c>
    </row>
    <row r="17" spans="1:3" ht="15">
      <c r="A17" s="80" t="s">
        <v>581</v>
      </c>
      <c r="B17" s="114" t="s">
        <v>233</v>
      </c>
      <c r="C17" s="80">
        <f>VLOOKUP(GroupVertices[[#This Row],[Vertex]],Vertices[],MATCH("ID",Vertices[[#Headers],[Vertex]:[Top Word Pairs in Description by Salience]],0),FALSE)</f>
        <v>17</v>
      </c>
    </row>
    <row r="18" spans="1:3" ht="15">
      <c r="A18" s="80" t="s">
        <v>581</v>
      </c>
      <c r="B18" s="114" t="s">
        <v>240</v>
      </c>
      <c r="C18" s="80">
        <f>VLOOKUP(GroupVertices[[#This Row],[Vertex]],Vertices[],MATCH("ID",Vertices[[#Headers],[Vertex]:[Top Word Pairs in Description by Salience]],0),FALSE)</f>
        <v>23</v>
      </c>
    </row>
    <row r="19" spans="1:3" ht="15">
      <c r="A19" s="80" t="s">
        <v>581</v>
      </c>
      <c r="B19" s="114" t="s">
        <v>239</v>
      </c>
      <c r="C19" s="80">
        <f>VLOOKUP(GroupVertices[[#This Row],[Vertex]],Vertices[],MATCH("ID",Vertices[[#Headers],[Vertex]:[Top Word Pairs in Description by Salience]],0),FALSE)</f>
        <v>22</v>
      </c>
    </row>
    <row r="20" spans="1:3" ht="15">
      <c r="A20" s="80" t="s">
        <v>581</v>
      </c>
      <c r="B20" s="114" t="s">
        <v>238</v>
      </c>
      <c r="C20" s="80">
        <f>VLOOKUP(GroupVertices[[#This Row],[Vertex]],Vertices[],MATCH("ID",Vertices[[#Headers],[Vertex]:[Top Word Pairs in Description by Salience]],0),FALSE)</f>
        <v>21</v>
      </c>
    </row>
    <row r="21" spans="1:3" ht="15">
      <c r="A21" s="80" t="s">
        <v>581</v>
      </c>
      <c r="B21" s="114" t="s">
        <v>237</v>
      </c>
      <c r="C21" s="80">
        <f>VLOOKUP(GroupVertices[[#This Row],[Vertex]],Vertices[],MATCH("ID",Vertices[[#Headers],[Vertex]:[Top Word Pairs in Description by Salience]],0),FALSE)</f>
        <v>20</v>
      </c>
    </row>
    <row r="22" spans="1:3" ht="15">
      <c r="A22" s="80" t="s">
        <v>581</v>
      </c>
      <c r="B22" s="114" t="s">
        <v>236</v>
      </c>
      <c r="C22" s="80">
        <f>VLOOKUP(GroupVertices[[#This Row],[Vertex]],Vertices[],MATCH("ID",Vertices[[#Headers],[Vertex]:[Top Word Pairs in Description by Salience]],0),FALSE)</f>
        <v>19</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590</v>
      </c>
      <c r="B2" s="34" t="s">
        <v>578</v>
      </c>
      <c r="D2" s="31">
        <f>MIN(Vertices[Degree])</f>
        <v>0</v>
      </c>
      <c r="E2" s="3">
        <f>COUNTIF(Vertices[Degree],"&gt;= "&amp;D2)-COUNTIF(Vertices[Degree],"&gt;="&amp;D3)</f>
        <v>0</v>
      </c>
      <c r="F2" s="37">
        <f>MIN(Vertices[In-Degree])</f>
        <v>0</v>
      </c>
      <c r="G2" s="38">
        <f>COUNTIF(Vertices[In-Degree],"&gt;= "&amp;F2)-COUNTIF(Vertices[In-Degree],"&gt;="&amp;F3)</f>
        <v>1</v>
      </c>
      <c r="H2" s="37">
        <f>MIN(Vertices[Out-Degree])</f>
        <v>0</v>
      </c>
      <c r="I2" s="38">
        <f>COUNTIF(Vertices[Out-Degree],"&gt;= "&amp;H2)-COUNTIF(Vertices[Out-Degree],"&gt;="&amp;H3)</f>
        <v>6</v>
      </c>
      <c r="J2" s="37">
        <f>MIN(Vertices[Betweenness Centrality])</f>
        <v>0</v>
      </c>
      <c r="K2" s="38">
        <f>COUNTIF(Vertices[Betweenness Centrality],"&gt;= "&amp;J2)-COUNTIF(Vertices[Betweenness Centrality],"&gt;="&amp;J3)</f>
        <v>20</v>
      </c>
      <c r="L2" s="37">
        <f>MIN(Vertices[Closeness Centrality])</f>
        <v>0.025641</v>
      </c>
      <c r="M2" s="38">
        <f>COUNTIF(Vertices[Closeness Centrality],"&gt;= "&amp;L2)-COUNTIF(Vertices[Closeness Centrality],"&gt;="&amp;L3)</f>
        <v>5</v>
      </c>
      <c r="N2" s="37">
        <f>MIN(Vertices[Eigenvector Centrality])</f>
        <v>0.004635</v>
      </c>
      <c r="O2" s="38">
        <f>COUNTIF(Vertices[Eigenvector Centrality],"&gt;= "&amp;N2)-COUNTIF(Vertices[Eigenvector Centrality],"&gt;="&amp;N3)</f>
        <v>5</v>
      </c>
      <c r="P2" s="37">
        <f>MIN(Vertices[PageRank])</f>
        <v>0.247105</v>
      </c>
      <c r="Q2" s="38">
        <f>COUNTIF(Vertices[PageRank],"&gt;= "&amp;P2)-COUNTIF(Vertices[PageRank],"&gt;="&amp;P3)</f>
        <v>5</v>
      </c>
      <c r="R2" s="37">
        <f>MIN(Vertices[Clustering Coefficient])</f>
        <v>0</v>
      </c>
      <c r="S2" s="43">
        <f>COUNTIF(Vertices[Clustering Coefficient],"&gt;= "&amp;R2)-COUNTIF(Vertices[Clustering Coefficient],"&gt;="&amp;R3)</f>
        <v>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7"/>
      <c r="B3" s="117"/>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0.36363636363636365</v>
      </c>
      <c r="I3" s="40">
        <f>COUNTIF(Vertices[Out-Degree],"&gt;= "&amp;H3)-COUNTIF(Vertices[Out-Degree],"&gt;="&amp;H4)</f>
        <v>0</v>
      </c>
      <c r="J3" s="39">
        <f aca="true" t="shared" si="4" ref="J3:J26">J2+($J$57-$J$2)/BinDivisor</f>
        <v>3.1454545454545455</v>
      </c>
      <c r="K3" s="40">
        <f>COUNTIF(Vertices[Betweenness Centrality],"&gt;= "&amp;J3)-COUNTIF(Vertices[Betweenness Centrality],"&gt;="&amp;J4)</f>
        <v>0</v>
      </c>
      <c r="L3" s="39">
        <f aca="true" t="shared" si="5" ref="L3:L26">L2+($L$57-$L$2)/BinDivisor</f>
        <v>0.02608389090909091</v>
      </c>
      <c r="M3" s="40">
        <f>COUNTIF(Vertices[Closeness Centrality],"&gt;= "&amp;L3)-COUNTIF(Vertices[Closeness Centrality],"&gt;="&amp;L4)</f>
        <v>0</v>
      </c>
      <c r="N3" s="39">
        <f aca="true" t="shared" si="6" ref="N3:N26">N2+($N$57-$N$2)/BinDivisor</f>
        <v>0.005747163636363637</v>
      </c>
      <c r="O3" s="40">
        <f>COUNTIF(Vertices[Eigenvector Centrality],"&gt;= "&amp;N3)-COUNTIF(Vertices[Eigenvector Centrality],"&gt;="&amp;N4)</f>
        <v>0</v>
      </c>
      <c r="P3" s="39">
        <f aca="true" t="shared" si="7" ref="P3:P26">P2+($P$57-$P$2)/BinDivisor</f>
        <v>0.28415447272727273</v>
      </c>
      <c r="Q3" s="40">
        <f>COUNTIF(Vertices[PageRank],"&gt;= "&amp;P3)-COUNTIF(Vertices[PageRank],"&gt;="&amp;P4)</f>
        <v>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21</v>
      </c>
      <c r="D4" s="32">
        <f t="shared" si="1"/>
        <v>0</v>
      </c>
      <c r="E4" s="3">
        <f>COUNTIF(Vertices[Degree],"&gt;= "&amp;D4)-COUNTIF(Vertices[Degree],"&gt;="&amp;D5)</f>
        <v>0</v>
      </c>
      <c r="F4" s="37">
        <f t="shared" si="2"/>
        <v>0.509090909090909</v>
      </c>
      <c r="G4" s="38">
        <f>COUNTIF(Vertices[In-Degree],"&gt;= "&amp;F4)-COUNTIF(Vertices[In-Degree],"&gt;="&amp;F5)</f>
        <v>0</v>
      </c>
      <c r="H4" s="37">
        <f t="shared" si="3"/>
        <v>0.7272727272727273</v>
      </c>
      <c r="I4" s="38">
        <f>COUNTIF(Vertices[Out-Degree],"&gt;= "&amp;H4)-COUNTIF(Vertices[Out-Degree],"&gt;="&amp;H5)</f>
        <v>1</v>
      </c>
      <c r="J4" s="37">
        <f t="shared" si="4"/>
        <v>6.290909090909091</v>
      </c>
      <c r="K4" s="38">
        <f>COUNTIF(Vertices[Betweenness Centrality],"&gt;= "&amp;J4)-COUNTIF(Vertices[Betweenness Centrality],"&gt;="&amp;J5)</f>
        <v>0</v>
      </c>
      <c r="L4" s="37">
        <f t="shared" si="5"/>
        <v>0.026526781818181817</v>
      </c>
      <c r="M4" s="38">
        <f>COUNTIF(Vertices[Closeness Centrality],"&gt;= "&amp;L4)-COUNTIF(Vertices[Closeness Centrality],"&gt;="&amp;L5)</f>
        <v>0</v>
      </c>
      <c r="N4" s="37">
        <f t="shared" si="6"/>
        <v>0.006859327272727273</v>
      </c>
      <c r="O4" s="38">
        <f>COUNTIF(Vertices[Eigenvector Centrality],"&gt;= "&amp;N4)-COUNTIF(Vertices[Eigenvector Centrality],"&gt;="&amp;N5)</f>
        <v>0</v>
      </c>
      <c r="P4" s="37">
        <f t="shared" si="7"/>
        <v>0.32120394545454545</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7"/>
      <c r="B5" s="117"/>
      <c r="D5" s="32">
        <f t="shared" si="1"/>
        <v>0</v>
      </c>
      <c r="E5" s="3">
        <f>COUNTIF(Vertices[Degree],"&gt;= "&amp;D5)-COUNTIF(Vertices[Degree],"&gt;="&amp;D6)</f>
        <v>0</v>
      </c>
      <c r="F5" s="39">
        <f t="shared" si="2"/>
        <v>0.7636363636363636</v>
      </c>
      <c r="G5" s="40">
        <f>COUNTIF(Vertices[In-Degree],"&gt;= "&amp;F5)-COUNTIF(Vertices[In-Degree],"&gt;="&amp;F6)</f>
        <v>6</v>
      </c>
      <c r="H5" s="39">
        <f t="shared" si="3"/>
        <v>1.0909090909090908</v>
      </c>
      <c r="I5" s="40">
        <f>COUNTIF(Vertices[Out-Degree],"&gt;= "&amp;H5)-COUNTIF(Vertices[Out-Degree],"&gt;="&amp;H6)</f>
        <v>0</v>
      </c>
      <c r="J5" s="39">
        <f t="shared" si="4"/>
        <v>9.436363636363637</v>
      </c>
      <c r="K5" s="40">
        <f>COUNTIF(Vertices[Betweenness Centrality],"&gt;= "&amp;J5)-COUNTIF(Vertices[Betweenness Centrality],"&gt;="&amp;J6)</f>
        <v>0</v>
      </c>
      <c r="L5" s="39">
        <f t="shared" si="5"/>
        <v>0.026969672727272725</v>
      </c>
      <c r="M5" s="40">
        <f>COUNTIF(Vertices[Closeness Centrality],"&gt;= "&amp;L5)-COUNTIF(Vertices[Closeness Centrality],"&gt;="&amp;L6)</f>
        <v>0</v>
      </c>
      <c r="N5" s="39">
        <f t="shared" si="6"/>
        <v>0.00797149090909091</v>
      </c>
      <c r="O5" s="40">
        <f>COUNTIF(Vertices[Eigenvector Centrality],"&gt;= "&amp;N5)-COUNTIF(Vertices[Eigenvector Centrality],"&gt;="&amp;N6)</f>
        <v>0</v>
      </c>
      <c r="P5" s="39">
        <f t="shared" si="7"/>
        <v>0.35825341818181816</v>
      </c>
      <c r="Q5" s="40">
        <f>COUNTIF(Vertices[PageRank],"&gt;= "&amp;P5)-COUNTIF(Vertices[PageRank],"&gt;="&amp;P6)</f>
        <v>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116</v>
      </c>
      <c r="D6" s="32">
        <f t="shared" si="1"/>
        <v>0</v>
      </c>
      <c r="E6" s="3">
        <f>COUNTIF(Vertices[Degree],"&gt;= "&amp;D6)-COUNTIF(Vertices[Degree],"&gt;="&amp;D7)</f>
        <v>0</v>
      </c>
      <c r="F6" s="37">
        <f t="shared" si="2"/>
        <v>1.018181818181818</v>
      </c>
      <c r="G6" s="38">
        <f>COUNTIF(Vertices[In-Degree],"&gt;= "&amp;F6)-COUNTIF(Vertices[In-Degree],"&gt;="&amp;F7)</f>
        <v>0</v>
      </c>
      <c r="H6" s="37">
        <f t="shared" si="3"/>
        <v>1.4545454545454546</v>
      </c>
      <c r="I6" s="38">
        <f>COUNTIF(Vertices[Out-Degree],"&gt;= "&amp;H6)-COUNTIF(Vertices[Out-Degree],"&gt;="&amp;H7)</f>
        <v>0</v>
      </c>
      <c r="J6" s="37">
        <f t="shared" si="4"/>
        <v>12.581818181818182</v>
      </c>
      <c r="K6" s="38">
        <f>COUNTIF(Vertices[Betweenness Centrality],"&gt;= "&amp;J6)-COUNTIF(Vertices[Betweenness Centrality],"&gt;="&amp;J7)</f>
        <v>0</v>
      </c>
      <c r="L6" s="37">
        <f t="shared" si="5"/>
        <v>0.027412563636363633</v>
      </c>
      <c r="M6" s="38">
        <f>COUNTIF(Vertices[Closeness Centrality],"&gt;= "&amp;L6)-COUNTIF(Vertices[Closeness Centrality],"&gt;="&amp;L7)</f>
        <v>0</v>
      </c>
      <c r="N6" s="37">
        <f t="shared" si="6"/>
        <v>0.009083654545454546</v>
      </c>
      <c r="O6" s="38">
        <f>COUNTIF(Vertices[Eigenvector Centrality],"&gt;= "&amp;N6)-COUNTIF(Vertices[Eigenvector Centrality],"&gt;="&amp;N7)</f>
        <v>0</v>
      </c>
      <c r="P6" s="37">
        <f t="shared" si="7"/>
        <v>0.3953028909090909</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1.2727272727272725</v>
      </c>
      <c r="G7" s="40">
        <f>COUNTIF(Vertices[In-Degree],"&gt;= "&amp;F7)-COUNTIF(Vertices[In-Degree],"&gt;="&amp;F8)</f>
        <v>0</v>
      </c>
      <c r="H7" s="39">
        <f t="shared" si="3"/>
        <v>1.8181818181818183</v>
      </c>
      <c r="I7" s="40">
        <f>COUNTIF(Vertices[Out-Degree],"&gt;= "&amp;H7)-COUNTIF(Vertices[Out-Degree],"&gt;="&amp;H8)</f>
        <v>2</v>
      </c>
      <c r="J7" s="39">
        <f t="shared" si="4"/>
        <v>15.727272727272727</v>
      </c>
      <c r="K7" s="40">
        <f>COUNTIF(Vertices[Betweenness Centrality],"&gt;= "&amp;J7)-COUNTIF(Vertices[Betweenness Centrality],"&gt;="&amp;J8)</f>
        <v>0</v>
      </c>
      <c r="L7" s="39">
        <f t="shared" si="5"/>
        <v>0.02785545454545454</v>
      </c>
      <c r="M7" s="40">
        <f>COUNTIF(Vertices[Closeness Centrality],"&gt;= "&amp;L7)-COUNTIF(Vertices[Closeness Centrality],"&gt;="&amp;L8)</f>
        <v>0</v>
      </c>
      <c r="N7" s="39">
        <f t="shared" si="6"/>
        <v>0.010195818181818183</v>
      </c>
      <c r="O7" s="40">
        <f>COUNTIF(Vertices[Eigenvector Centrality],"&gt;= "&amp;N7)-COUNTIF(Vertices[Eigenvector Centrality],"&gt;="&amp;N8)</f>
        <v>0</v>
      </c>
      <c r="P7" s="39">
        <f t="shared" si="7"/>
        <v>0.4323523636363636</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116</v>
      </c>
      <c r="D8" s="32">
        <f t="shared" si="1"/>
        <v>0</v>
      </c>
      <c r="E8" s="3">
        <f>COUNTIF(Vertices[Degree],"&gt;= "&amp;D8)-COUNTIF(Vertices[Degree],"&gt;="&amp;D9)</f>
        <v>0</v>
      </c>
      <c r="F8" s="37">
        <f t="shared" si="2"/>
        <v>1.527272727272727</v>
      </c>
      <c r="G8" s="38">
        <f>COUNTIF(Vertices[In-Degree],"&gt;= "&amp;F8)-COUNTIF(Vertices[In-Degree],"&gt;="&amp;F9)</f>
        <v>0</v>
      </c>
      <c r="H8" s="37">
        <f t="shared" si="3"/>
        <v>2.181818181818182</v>
      </c>
      <c r="I8" s="38">
        <f>COUNTIF(Vertices[Out-Degree],"&gt;= "&amp;H8)-COUNTIF(Vertices[Out-Degree],"&gt;="&amp;H9)</f>
        <v>0</v>
      </c>
      <c r="J8" s="37">
        <f t="shared" si="4"/>
        <v>18.87272727272727</v>
      </c>
      <c r="K8" s="38">
        <f>COUNTIF(Vertices[Betweenness Centrality],"&gt;= "&amp;J8)-COUNTIF(Vertices[Betweenness Centrality],"&gt;="&amp;J9)</f>
        <v>0</v>
      </c>
      <c r="L8" s="37">
        <f t="shared" si="5"/>
        <v>0.02829834545454545</v>
      </c>
      <c r="M8" s="38">
        <f>COUNTIF(Vertices[Closeness Centrality],"&gt;= "&amp;L8)-COUNTIF(Vertices[Closeness Centrality],"&gt;="&amp;L9)</f>
        <v>0</v>
      </c>
      <c r="N8" s="37">
        <f t="shared" si="6"/>
        <v>0.011307981818181819</v>
      </c>
      <c r="O8" s="38">
        <f>COUNTIF(Vertices[Eigenvector Centrality],"&gt;= "&amp;N8)-COUNTIF(Vertices[Eigenvector Centrality],"&gt;="&amp;N9)</f>
        <v>0</v>
      </c>
      <c r="P8" s="37">
        <f t="shared" si="7"/>
        <v>0.4694018363636363</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7"/>
      <c r="B9" s="117"/>
      <c r="D9" s="32">
        <f t="shared" si="1"/>
        <v>0</v>
      </c>
      <c r="E9" s="3">
        <f>COUNTIF(Vertices[Degree],"&gt;= "&amp;D9)-COUNTIF(Vertices[Degree],"&gt;="&amp;D10)</f>
        <v>0</v>
      </c>
      <c r="F9" s="39">
        <f t="shared" si="2"/>
        <v>1.7818181818181813</v>
      </c>
      <c r="G9" s="40">
        <f>COUNTIF(Vertices[In-Degree],"&gt;= "&amp;F9)-COUNTIF(Vertices[In-Degree],"&gt;="&amp;F10)</f>
        <v>1</v>
      </c>
      <c r="H9" s="39">
        <f t="shared" si="3"/>
        <v>2.545454545454546</v>
      </c>
      <c r="I9" s="40">
        <f>COUNTIF(Vertices[Out-Degree],"&gt;= "&amp;H9)-COUNTIF(Vertices[Out-Degree],"&gt;="&amp;H10)</f>
        <v>0</v>
      </c>
      <c r="J9" s="39">
        <f t="shared" si="4"/>
        <v>22.018181818181816</v>
      </c>
      <c r="K9" s="40">
        <f>COUNTIF(Vertices[Betweenness Centrality],"&gt;= "&amp;J9)-COUNTIF(Vertices[Betweenness Centrality],"&gt;="&amp;J10)</f>
        <v>0</v>
      </c>
      <c r="L9" s="39">
        <f t="shared" si="5"/>
        <v>0.028741236363636357</v>
      </c>
      <c r="M9" s="40">
        <f>COUNTIF(Vertices[Closeness Centrality],"&gt;= "&amp;L9)-COUNTIF(Vertices[Closeness Centrality],"&gt;="&amp;L10)</f>
        <v>0</v>
      </c>
      <c r="N9" s="39">
        <f t="shared" si="6"/>
        <v>0.012420145454545456</v>
      </c>
      <c r="O9" s="40">
        <f>COUNTIF(Vertices[Eigenvector Centrality],"&gt;= "&amp;N9)-COUNTIF(Vertices[Eigenvector Centrality],"&gt;="&amp;N10)</f>
        <v>0</v>
      </c>
      <c r="P9" s="39">
        <f t="shared" si="7"/>
        <v>0.5064513090909091</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591</v>
      </c>
      <c r="B10" s="34">
        <v>1</v>
      </c>
      <c r="D10" s="32">
        <f t="shared" si="1"/>
        <v>0</v>
      </c>
      <c r="E10" s="3">
        <f>COUNTIF(Vertices[Degree],"&gt;= "&amp;D10)-COUNTIF(Vertices[Degree],"&gt;="&amp;D11)</f>
        <v>0</v>
      </c>
      <c r="F10" s="37">
        <f t="shared" si="2"/>
        <v>2.0363636363636357</v>
      </c>
      <c r="G10" s="38">
        <f>COUNTIF(Vertices[In-Degree],"&gt;= "&amp;F10)-COUNTIF(Vertices[In-Degree],"&gt;="&amp;F11)</f>
        <v>0</v>
      </c>
      <c r="H10" s="37">
        <f t="shared" si="3"/>
        <v>2.9090909090909096</v>
      </c>
      <c r="I10" s="38">
        <f>COUNTIF(Vertices[Out-Degree],"&gt;= "&amp;H10)-COUNTIF(Vertices[Out-Degree],"&gt;="&amp;H11)</f>
        <v>1</v>
      </c>
      <c r="J10" s="37">
        <f t="shared" si="4"/>
        <v>25.16363636363636</v>
      </c>
      <c r="K10" s="38">
        <f>COUNTIF(Vertices[Betweenness Centrality],"&gt;= "&amp;J10)-COUNTIF(Vertices[Betweenness Centrality],"&gt;="&amp;J11)</f>
        <v>0</v>
      </c>
      <c r="L10" s="37">
        <f t="shared" si="5"/>
        <v>0.029184127272727265</v>
      </c>
      <c r="M10" s="38">
        <f>COUNTIF(Vertices[Closeness Centrality],"&gt;= "&amp;L10)-COUNTIF(Vertices[Closeness Centrality],"&gt;="&amp;L11)</f>
        <v>1</v>
      </c>
      <c r="N10" s="37">
        <f t="shared" si="6"/>
        <v>0.013532309090909092</v>
      </c>
      <c r="O10" s="38">
        <f>COUNTIF(Vertices[Eigenvector Centrality],"&gt;= "&amp;N10)-COUNTIF(Vertices[Eigenvector Centrality],"&gt;="&amp;N11)</f>
        <v>0</v>
      </c>
      <c r="P10" s="37">
        <f t="shared" si="7"/>
        <v>0.5435007818181818</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7"/>
      <c r="B11" s="117"/>
      <c r="D11" s="32">
        <f t="shared" si="1"/>
        <v>0</v>
      </c>
      <c r="E11" s="3">
        <f>COUNTIF(Vertices[Degree],"&gt;= "&amp;D11)-COUNTIF(Vertices[Degree],"&gt;="&amp;D12)</f>
        <v>0</v>
      </c>
      <c r="F11" s="39">
        <f t="shared" si="2"/>
        <v>2.29090909090909</v>
      </c>
      <c r="G11" s="40">
        <f>COUNTIF(Vertices[In-Degree],"&gt;= "&amp;F11)-COUNTIF(Vertices[In-Degree],"&gt;="&amp;F12)</f>
        <v>0</v>
      </c>
      <c r="H11" s="39">
        <f t="shared" si="3"/>
        <v>3.2727272727272734</v>
      </c>
      <c r="I11" s="40">
        <f>COUNTIF(Vertices[Out-Degree],"&gt;= "&amp;H11)-COUNTIF(Vertices[Out-Degree],"&gt;="&amp;H12)</f>
        <v>0</v>
      </c>
      <c r="J11" s="39">
        <f t="shared" si="4"/>
        <v>28.309090909090905</v>
      </c>
      <c r="K11" s="40">
        <f>COUNTIF(Vertices[Betweenness Centrality],"&gt;= "&amp;J11)-COUNTIF(Vertices[Betweenness Centrality],"&gt;="&amp;J12)</f>
        <v>0</v>
      </c>
      <c r="L11" s="39">
        <f t="shared" si="5"/>
        <v>0.029627018181818173</v>
      </c>
      <c r="M11" s="40">
        <f>COUNTIF(Vertices[Closeness Centrality],"&gt;= "&amp;L11)-COUNTIF(Vertices[Closeness Centrality],"&gt;="&amp;L12)</f>
        <v>0</v>
      </c>
      <c r="N11" s="39">
        <f t="shared" si="6"/>
        <v>0.014644472727272729</v>
      </c>
      <c r="O11" s="40">
        <f>COUNTIF(Vertices[Eigenvector Centrality],"&gt;= "&amp;N11)-COUNTIF(Vertices[Eigenvector Centrality],"&gt;="&amp;N12)</f>
        <v>0</v>
      </c>
      <c r="P11" s="39">
        <f t="shared" si="7"/>
        <v>0.5805502545454546</v>
      </c>
      <c r="Q11" s="40">
        <f>COUNTIF(Vertices[PageRank],"&gt;= "&amp;P11)-COUNTIF(Vertices[PageRank],"&gt;="&amp;P12)</f>
        <v>1</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241</v>
      </c>
      <c r="B12" s="34">
        <v>116</v>
      </c>
      <c r="D12" s="32">
        <f t="shared" si="1"/>
        <v>0</v>
      </c>
      <c r="E12" s="3">
        <f>COUNTIF(Vertices[Degree],"&gt;= "&amp;D12)-COUNTIF(Vertices[Degree],"&gt;="&amp;D13)</f>
        <v>0</v>
      </c>
      <c r="F12" s="37">
        <f t="shared" si="2"/>
        <v>2.5454545454545445</v>
      </c>
      <c r="G12" s="38">
        <f>COUNTIF(Vertices[In-Degree],"&gt;= "&amp;F12)-COUNTIF(Vertices[In-Degree],"&gt;="&amp;F13)</f>
        <v>0</v>
      </c>
      <c r="H12" s="37">
        <f t="shared" si="3"/>
        <v>3.636363636363637</v>
      </c>
      <c r="I12" s="38">
        <f>COUNTIF(Vertices[Out-Degree],"&gt;= "&amp;H12)-COUNTIF(Vertices[Out-Degree],"&gt;="&amp;H13)</f>
        <v>0</v>
      </c>
      <c r="J12" s="37">
        <f t="shared" si="4"/>
        <v>31.45454545454545</v>
      </c>
      <c r="K12" s="38">
        <f>COUNTIF(Vertices[Betweenness Centrality],"&gt;= "&amp;J12)-COUNTIF(Vertices[Betweenness Centrality],"&gt;="&amp;J13)</f>
        <v>0</v>
      </c>
      <c r="L12" s="37">
        <f t="shared" si="5"/>
        <v>0.03006990909090908</v>
      </c>
      <c r="M12" s="38">
        <f>COUNTIF(Vertices[Closeness Centrality],"&gt;= "&amp;L12)-COUNTIF(Vertices[Closeness Centrality],"&gt;="&amp;L13)</f>
        <v>0</v>
      </c>
      <c r="N12" s="37">
        <f t="shared" si="6"/>
        <v>0.015756636363636365</v>
      </c>
      <c r="O12" s="38">
        <f>COUNTIF(Vertices[Eigenvector Centrality],"&gt;= "&amp;N12)-COUNTIF(Vertices[Eigenvector Centrality],"&gt;="&amp;N13)</f>
        <v>0</v>
      </c>
      <c r="P12" s="37">
        <f t="shared" si="7"/>
        <v>0.6175997272727274</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117"/>
      <c r="B13" s="117"/>
      <c r="D13" s="32">
        <f t="shared" si="1"/>
        <v>0</v>
      </c>
      <c r="E13" s="3">
        <f>COUNTIF(Vertices[Degree],"&gt;= "&amp;D13)-COUNTIF(Vertices[Degree],"&gt;="&amp;D14)</f>
        <v>0</v>
      </c>
      <c r="F13" s="39">
        <f t="shared" si="2"/>
        <v>2.799999999999999</v>
      </c>
      <c r="G13" s="40">
        <f>COUNTIF(Vertices[In-Degree],"&gt;= "&amp;F13)-COUNTIF(Vertices[In-Degree],"&gt;="&amp;F14)</f>
        <v>1</v>
      </c>
      <c r="H13" s="39">
        <f t="shared" si="3"/>
        <v>4.000000000000001</v>
      </c>
      <c r="I13" s="40">
        <f>COUNTIF(Vertices[Out-Degree],"&gt;= "&amp;H13)-COUNTIF(Vertices[Out-Degree],"&gt;="&amp;H14)</f>
        <v>1</v>
      </c>
      <c r="J13" s="39">
        <f t="shared" si="4"/>
        <v>34.599999999999994</v>
      </c>
      <c r="K13" s="40">
        <f>COUNTIF(Vertices[Betweenness Centrality],"&gt;= "&amp;J13)-COUNTIF(Vertices[Betweenness Centrality],"&gt;="&amp;J14)</f>
        <v>0</v>
      </c>
      <c r="L13" s="39">
        <f t="shared" si="5"/>
        <v>0.03051279999999999</v>
      </c>
      <c r="M13" s="40">
        <f>COUNTIF(Vertices[Closeness Centrality],"&gt;= "&amp;L13)-COUNTIF(Vertices[Closeness Centrality],"&gt;="&amp;L14)</f>
        <v>0</v>
      </c>
      <c r="N13" s="39">
        <f t="shared" si="6"/>
        <v>0.016868800000000003</v>
      </c>
      <c r="O13" s="40">
        <f>COUNTIF(Vertices[Eigenvector Centrality],"&gt;= "&amp;N13)-COUNTIF(Vertices[Eigenvector Centrality],"&gt;="&amp;N14)</f>
        <v>0</v>
      </c>
      <c r="P13" s="39">
        <f t="shared" si="7"/>
        <v>0.6546492000000002</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151</v>
      </c>
      <c r="B14" s="34">
        <v>0</v>
      </c>
      <c r="D14" s="32">
        <f t="shared" si="1"/>
        <v>0</v>
      </c>
      <c r="E14" s="3">
        <f>COUNTIF(Vertices[Degree],"&gt;= "&amp;D14)-COUNTIF(Vertices[Degree],"&gt;="&amp;D15)</f>
        <v>0</v>
      </c>
      <c r="F14" s="37">
        <f t="shared" si="2"/>
        <v>3.0545454545454533</v>
      </c>
      <c r="G14" s="38">
        <f>COUNTIF(Vertices[In-Degree],"&gt;= "&amp;F14)-COUNTIF(Vertices[In-Degree],"&gt;="&amp;F15)</f>
        <v>0</v>
      </c>
      <c r="H14" s="37">
        <f t="shared" si="3"/>
        <v>4.363636363636364</v>
      </c>
      <c r="I14" s="38">
        <f>COUNTIF(Vertices[Out-Degree],"&gt;= "&amp;H14)-COUNTIF(Vertices[Out-Degree],"&gt;="&amp;H15)</f>
        <v>0</v>
      </c>
      <c r="J14" s="37">
        <f t="shared" si="4"/>
        <v>37.74545454545454</v>
      </c>
      <c r="K14" s="38">
        <f>COUNTIF(Vertices[Betweenness Centrality],"&gt;= "&amp;J14)-COUNTIF(Vertices[Betweenness Centrality],"&gt;="&amp;J15)</f>
        <v>0</v>
      </c>
      <c r="L14" s="37">
        <f t="shared" si="5"/>
        <v>0.030955690909090897</v>
      </c>
      <c r="M14" s="38">
        <f>COUNTIF(Vertices[Closeness Centrality],"&gt;= "&amp;L14)-COUNTIF(Vertices[Closeness Centrality],"&gt;="&amp;L15)</f>
        <v>0</v>
      </c>
      <c r="N14" s="37">
        <f t="shared" si="6"/>
        <v>0.017980963636363638</v>
      </c>
      <c r="O14" s="38">
        <f>COUNTIF(Vertices[Eigenvector Centrality],"&gt;= "&amp;N14)-COUNTIF(Vertices[Eigenvector Centrality],"&gt;="&amp;N15)</f>
        <v>0</v>
      </c>
      <c r="P14" s="37">
        <f t="shared" si="7"/>
        <v>0.6916986727272729</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7"/>
      <c r="B15" s="117"/>
      <c r="D15" s="32">
        <f t="shared" si="1"/>
        <v>0</v>
      </c>
      <c r="E15" s="3">
        <f>COUNTIF(Vertices[Degree],"&gt;= "&amp;D15)-COUNTIF(Vertices[Degree],"&gt;="&amp;D16)</f>
        <v>0</v>
      </c>
      <c r="F15" s="39">
        <f t="shared" si="2"/>
        <v>3.3090909090909078</v>
      </c>
      <c r="G15" s="40">
        <f>COUNTIF(Vertices[In-Degree],"&gt;= "&amp;F15)-COUNTIF(Vertices[In-Degree],"&gt;="&amp;F16)</f>
        <v>0</v>
      </c>
      <c r="H15" s="39">
        <f t="shared" si="3"/>
        <v>4.7272727272727275</v>
      </c>
      <c r="I15" s="40">
        <f>COUNTIF(Vertices[Out-Degree],"&gt;= "&amp;H15)-COUNTIF(Vertices[Out-Degree],"&gt;="&amp;H16)</f>
        <v>1</v>
      </c>
      <c r="J15" s="39">
        <f t="shared" si="4"/>
        <v>40.89090909090909</v>
      </c>
      <c r="K15" s="40">
        <f>COUNTIF(Vertices[Betweenness Centrality],"&gt;= "&amp;J15)-COUNTIF(Vertices[Betweenness Centrality],"&gt;="&amp;J16)</f>
        <v>0</v>
      </c>
      <c r="L15" s="39">
        <f t="shared" si="5"/>
        <v>0.03139858181818181</v>
      </c>
      <c r="M15" s="40">
        <f>COUNTIF(Vertices[Closeness Centrality],"&gt;= "&amp;L15)-COUNTIF(Vertices[Closeness Centrality],"&gt;="&amp;L16)</f>
        <v>0</v>
      </c>
      <c r="N15" s="39">
        <f t="shared" si="6"/>
        <v>0.019093127272727273</v>
      </c>
      <c r="O15" s="40">
        <f>COUNTIF(Vertices[Eigenvector Centrality],"&gt;= "&amp;N15)-COUNTIF(Vertices[Eigenvector Centrality],"&gt;="&amp;N16)</f>
        <v>0</v>
      </c>
      <c r="P15" s="39">
        <f t="shared" si="7"/>
        <v>0.7287481454545457</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170</v>
      </c>
      <c r="B16" s="34">
        <v>0</v>
      </c>
      <c r="D16" s="32">
        <f t="shared" si="1"/>
        <v>0</v>
      </c>
      <c r="E16" s="3">
        <f>COUNTIF(Vertices[Degree],"&gt;= "&amp;D16)-COUNTIF(Vertices[Degree],"&gt;="&amp;D17)</f>
        <v>0</v>
      </c>
      <c r="F16" s="37">
        <f t="shared" si="2"/>
        <v>3.563636363636362</v>
      </c>
      <c r="G16" s="38">
        <f>COUNTIF(Vertices[In-Degree],"&gt;= "&amp;F16)-COUNTIF(Vertices[In-Degree],"&gt;="&amp;F17)</f>
        <v>0</v>
      </c>
      <c r="H16" s="37">
        <f t="shared" si="3"/>
        <v>5.090909090909091</v>
      </c>
      <c r="I16" s="38">
        <f>COUNTIF(Vertices[Out-Degree],"&gt;= "&amp;H16)-COUNTIF(Vertices[Out-Degree],"&gt;="&amp;H17)</f>
        <v>0</v>
      </c>
      <c r="J16" s="37">
        <f t="shared" si="4"/>
        <v>44.03636363636364</v>
      </c>
      <c r="K16" s="38">
        <f>COUNTIF(Vertices[Betweenness Centrality],"&gt;= "&amp;J16)-COUNTIF(Vertices[Betweenness Centrality],"&gt;="&amp;J17)</f>
        <v>0</v>
      </c>
      <c r="L16" s="37">
        <f t="shared" si="5"/>
        <v>0.03184147272727272</v>
      </c>
      <c r="M16" s="38">
        <f>COUNTIF(Vertices[Closeness Centrality],"&gt;= "&amp;L16)-COUNTIF(Vertices[Closeness Centrality],"&gt;="&amp;L17)</f>
        <v>0</v>
      </c>
      <c r="N16" s="37">
        <f t="shared" si="6"/>
        <v>0.020205290909090907</v>
      </c>
      <c r="O16" s="38">
        <f>COUNTIF(Vertices[Eigenvector Centrality],"&gt;= "&amp;N16)-COUNTIF(Vertices[Eigenvector Centrality],"&gt;="&amp;N17)</f>
        <v>0</v>
      </c>
      <c r="P16" s="37">
        <f t="shared" si="7"/>
        <v>0.7657976181818185</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171</v>
      </c>
      <c r="B17" s="34">
        <v>0</v>
      </c>
      <c r="D17" s="32">
        <f t="shared" si="1"/>
        <v>0</v>
      </c>
      <c r="E17" s="3">
        <f>COUNTIF(Vertices[Degree],"&gt;= "&amp;D17)-COUNTIF(Vertices[Degree],"&gt;="&amp;D18)</f>
        <v>0</v>
      </c>
      <c r="F17" s="39">
        <f t="shared" si="2"/>
        <v>3.8181818181818166</v>
      </c>
      <c r="G17" s="40">
        <f>COUNTIF(Vertices[In-Degree],"&gt;= "&amp;F17)-COUNTIF(Vertices[In-Degree],"&gt;="&amp;F18)</f>
        <v>2</v>
      </c>
      <c r="H17" s="39">
        <f t="shared" si="3"/>
        <v>5.454545454545454</v>
      </c>
      <c r="I17" s="40">
        <f>COUNTIF(Vertices[Out-Degree],"&gt;= "&amp;H17)-COUNTIF(Vertices[Out-Degree],"&gt;="&amp;H18)</f>
        <v>0</v>
      </c>
      <c r="J17" s="39">
        <f t="shared" si="4"/>
        <v>47.18181818181819</v>
      </c>
      <c r="K17" s="40">
        <f>COUNTIF(Vertices[Betweenness Centrality],"&gt;= "&amp;J17)-COUNTIF(Vertices[Betweenness Centrality],"&gt;="&amp;J18)</f>
        <v>0</v>
      </c>
      <c r="L17" s="39">
        <f t="shared" si="5"/>
        <v>0.032284363636363625</v>
      </c>
      <c r="M17" s="40">
        <f>COUNTIF(Vertices[Closeness Centrality],"&gt;= "&amp;L17)-COUNTIF(Vertices[Closeness Centrality],"&gt;="&amp;L18)</f>
        <v>0</v>
      </c>
      <c r="N17" s="39">
        <f t="shared" si="6"/>
        <v>0.021317454545454542</v>
      </c>
      <c r="O17" s="40">
        <f>COUNTIF(Vertices[Eigenvector Centrality],"&gt;= "&amp;N17)-COUNTIF(Vertices[Eigenvector Centrality],"&gt;="&amp;N18)</f>
        <v>0</v>
      </c>
      <c r="P17" s="39">
        <f t="shared" si="7"/>
        <v>0.8028470909090912</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117"/>
      <c r="B18" s="117"/>
      <c r="D18" s="32">
        <f t="shared" si="1"/>
        <v>0</v>
      </c>
      <c r="E18" s="3">
        <f>COUNTIF(Vertices[Degree],"&gt;= "&amp;D18)-COUNTIF(Vertices[Degree],"&gt;="&amp;D19)</f>
        <v>0</v>
      </c>
      <c r="F18" s="37">
        <f t="shared" si="2"/>
        <v>4.072727272727271</v>
      </c>
      <c r="G18" s="38">
        <f>COUNTIF(Vertices[In-Degree],"&gt;= "&amp;F18)-COUNTIF(Vertices[In-Degree],"&gt;="&amp;F19)</f>
        <v>0</v>
      </c>
      <c r="H18" s="37">
        <f t="shared" si="3"/>
        <v>5.8181818181818175</v>
      </c>
      <c r="I18" s="38">
        <f>COUNTIF(Vertices[Out-Degree],"&gt;= "&amp;H18)-COUNTIF(Vertices[Out-Degree],"&gt;="&amp;H19)</f>
        <v>0</v>
      </c>
      <c r="J18" s="37">
        <f t="shared" si="4"/>
        <v>50.327272727272735</v>
      </c>
      <c r="K18" s="38">
        <f>COUNTIF(Vertices[Betweenness Centrality],"&gt;= "&amp;J18)-COUNTIF(Vertices[Betweenness Centrality],"&gt;="&amp;J19)</f>
        <v>0</v>
      </c>
      <c r="L18" s="37">
        <f t="shared" si="5"/>
        <v>0.03272725454545453</v>
      </c>
      <c r="M18" s="38">
        <f>COUNTIF(Vertices[Closeness Centrality],"&gt;= "&amp;L18)-COUNTIF(Vertices[Closeness Centrality],"&gt;="&amp;L19)</f>
        <v>0</v>
      </c>
      <c r="N18" s="37">
        <f t="shared" si="6"/>
        <v>0.022429618181818177</v>
      </c>
      <c r="O18" s="38">
        <f>COUNTIF(Vertices[Eigenvector Centrality],"&gt;= "&amp;N18)-COUNTIF(Vertices[Eigenvector Centrality],"&gt;="&amp;N19)</f>
        <v>0</v>
      </c>
      <c r="P18" s="37">
        <f t="shared" si="7"/>
        <v>0.839896563636364</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152</v>
      </c>
      <c r="B19" s="34">
        <v>1</v>
      </c>
      <c r="D19" s="32">
        <f t="shared" si="1"/>
        <v>0</v>
      </c>
      <c r="E19" s="3">
        <f>COUNTIF(Vertices[Degree],"&gt;= "&amp;D19)-COUNTIF(Vertices[Degree],"&gt;="&amp;D20)</f>
        <v>0</v>
      </c>
      <c r="F19" s="39">
        <f t="shared" si="2"/>
        <v>4.327272727272726</v>
      </c>
      <c r="G19" s="40">
        <f>COUNTIF(Vertices[In-Degree],"&gt;= "&amp;F19)-COUNTIF(Vertices[In-Degree],"&gt;="&amp;F20)</f>
        <v>0</v>
      </c>
      <c r="H19" s="39">
        <f t="shared" si="3"/>
        <v>6.181818181818181</v>
      </c>
      <c r="I19" s="40">
        <f>COUNTIF(Vertices[Out-Degree],"&gt;= "&amp;H19)-COUNTIF(Vertices[Out-Degree],"&gt;="&amp;H20)</f>
        <v>0</v>
      </c>
      <c r="J19" s="39">
        <f t="shared" si="4"/>
        <v>53.47272727272728</v>
      </c>
      <c r="K19" s="40">
        <f>COUNTIF(Vertices[Betweenness Centrality],"&gt;= "&amp;J19)-COUNTIF(Vertices[Betweenness Centrality],"&gt;="&amp;J20)</f>
        <v>0</v>
      </c>
      <c r="L19" s="39">
        <f t="shared" si="5"/>
        <v>0.03317014545454544</v>
      </c>
      <c r="M19" s="40">
        <f>COUNTIF(Vertices[Closeness Centrality],"&gt;= "&amp;L19)-COUNTIF(Vertices[Closeness Centrality],"&gt;="&amp;L20)</f>
        <v>0</v>
      </c>
      <c r="N19" s="39">
        <f t="shared" si="6"/>
        <v>0.02354178181818181</v>
      </c>
      <c r="O19" s="40">
        <f>COUNTIF(Vertices[Eigenvector Centrality],"&gt;= "&amp;N19)-COUNTIF(Vertices[Eigenvector Centrality],"&gt;="&amp;N20)</f>
        <v>0</v>
      </c>
      <c r="P19" s="39">
        <f t="shared" si="7"/>
        <v>0.8769460363636368</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153</v>
      </c>
      <c r="B20" s="34">
        <v>0</v>
      </c>
      <c r="D20" s="32">
        <f t="shared" si="1"/>
        <v>0</v>
      </c>
      <c r="E20" s="3">
        <f>COUNTIF(Vertices[Degree],"&gt;= "&amp;D20)-COUNTIF(Vertices[Degree],"&gt;="&amp;D21)</f>
        <v>0</v>
      </c>
      <c r="F20" s="37">
        <f t="shared" si="2"/>
        <v>4.581818181818181</v>
      </c>
      <c r="G20" s="38">
        <f>COUNTIF(Vertices[In-Degree],"&gt;= "&amp;F20)-COUNTIF(Vertices[In-Degree],"&gt;="&amp;F21)</f>
        <v>0</v>
      </c>
      <c r="H20" s="37">
        <f t="shared" si="3"/>
        <v>6.545454545454544</v>
      </c>
      <c r="I20" s="38">
        <f>COUNTIF(Vertices[Out-Degree],"&gt;= "&amp;H20)-COUNTIF(Vertices[Out-Degree],"&gt;="&amp;H21)</f>
        <v>0</v>
      </c>
      <c r="J20" s="37">
        <f t="shared" si="4"/>
        <v>56.61818181818183</v>
      </c>
      <c r="K20" s="38">
        <f>COUNTIF(Vertices[Betweenness Centrality],"&gt;= "&amp;J20)-COUNTIF(Vertices[Betweenness Centrality],"&gt;="&amp;J21)</f>
        <v>0</v>
      </c>
      <c r="L20" s="37">
        <f t="shared" si="5"/>
        <v>0.03361303636363635</v>
      </c>
      <c r="M20" s="38">
        <f>COUNTIF(Vertices[Closeness Centrality],"&gt;= "&amp;L20)-COUNTIF(Vertices[Closeness Centrality],"&gt;="&amp;L21)</f>
        <v>0</v>
      </c>
      <c r="N20" s="37">
        <f t="shared" si="6"/>
        <v>0.024653945454545446</v>
      </c>
      <c r="O20" s="38">
        <f>COUNTIF(Vertices[Eigenvector Centrality],"&gt;= "&amp;N20)-COUNTIF(Vertices[Eigenvector Centrality],"&gt;="&amp;N21)</f>
        <v>0</v>
      </c>
      <c r="P20" s="37">
        <f t="shared" si="7"/>
        <v>0.9139955090909095</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154</v>
      </c>
      <c r="B21" s="34">
        <v>21</v>
      </c>
      <c r="D21" s="32">
        <f t="shared" si="1"/>
        <v>0</v>
      </c>
      <c r="E21" s="3">
        <f>COUNTIF(Vertices[Degree],"&gt;= "&amp;D21)-COUNTIF(Vertices[Degree],"&gt;="&amp;D22)</f>
        <v>0</v>
      </c>
      <c r="F21" s="39">
        <f t="shared" si="2"/>
        <v>4.836363636363636</v>
      </c>
      <c r="G21" s="40">
        <f>COUNTIF(Vertices[In-Degree],"&gt;= "&amp;F21)-COUNTIF(Vertices[In-Degree],"&gt;="&amp;F22)</f>
        <v>1</v>
      </c>
      <c r="H21" s="39">
        <f t="shared" si="3"/>
        <v>6.909090909090907</v>
      </c>
      <c r="I21" s="40">
        <f>COUNTIF(Vertices[Out-Degree],"&gt;= "&amp;H21)-COUNTIF(Vertices[Out-Degree],"&gt;="&amp;H22)</f>
        <v>1</v>
      </c>
      <c r="J21" s="39">
        <f t="shared" si="4"/>
        <v>59.76363636363638</v>
      </c>
      <c r="K21" s="40">
        <f>COUNTIF(Vertices[Betweenness Centrality],"&gt;= "&amp;J21)-COUNTIF(Vertices[Betweenness Centrality],"&gt;="&amp;J22)</f>
        <v>0</v>
      </c>
      <c r="L21" s="39">
        <f t="shared" si="5"/>
        <v>0.03405592727272726</v>
      </c>
      <c r="M21" s="40">
        <f>COUNTIF(Vertices[Closeness Centrality],"&gt;= "&amp;L21)-COUNTIF(Vertices[Closeness Centrality],"&gt;="&amp;L22)</f>
        <v>0</v>
      </c>
      <c r="N21" s="39">
        <f t="shared" si="6"/>
        <v>0.02576610909090908</v>
      </c>
      <c r="O21" s="40">
        <f>COUNTIF(Vertices[Eigenvector Centrality],"&gt;= "&amp;N21)-COUNTIF(Vertices[Eigenvector Centrality],"&gt;="&amp;N22)</f>
        <v>0</v>
      </c>
      <c r="P21" s="39">
        <f t="shared" si="7"/>
        <v>0.9510449818181823</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155</v>
      </c>
      <c r="B22" s="34">
        <v>116</v>
      </c>
      <c r="D22" s="32">
        <f t="shared" si="1"/>
        <v>0</v>
      </c>
      <c r="E22" s="3">
        <f>COUNTIF(Vertices[Degree],"&gt;= "&amp;D22)-COUNTIF(Vertices[Degree],"&gt;="&amp;D23)</f>
        <v>0</v>
      </c>
      <c r="F22" s="37">
        <f t="shared" si="2"/>
        <v>5.090909090909091</v>
      </c>
      <c r="G22" s="38">
        <f>COUNTIF(Vertices[In-Degree],"&gt;= "&amp;F22)-COUNTIF(Vertices[In-Degree],"&gt;="&amp;F23)</f>
        <v>0</v>
      </c>
      <c r="H22" s="37">
        <f t="shared" si="3"/>
        <v>7.272727272727271</v>
      </c>
      <c r="I22" s="38">
        <f>COUNTIF(Vertices[Out-Degree],"&gt;= "&amp;H22)-COUNTIF(Vertices[Out-Degree],"&gt;="&amp;H23)</f>
        <v>0</v>
      </c>
      <c r="J22" s="37">
        <f t="shared" si="4"/>
        <v>62.90909090909093</v>
      </c>
      <c r="K22" s="38">
        <f>COUNTIF(Vertices[Betweenness Centrality],"&gt;= "&amp;J22)-COUNTIF(Vertices[Betweenness Centrality],"&gt;="&amp;J23)</f>
        <v>0</v>
      </c>
      <c r="L22" s="37">
        <f t="shared" si="5"/>
        <v>0.034498818181818165</v>
      </c>
      <c r="M22" s="38">
        <f>COUNTIF(Vertices[Closeness Centrality],"&gt;= "&amp;L22)-COUNTIF(Vertices[Closeness Centrality],"&gt;="&amp;L23)</f>
        <v>0</v>
      </c>
      <c r="N22" s="37">
        <f t="shared" si="6"/>
        <v>0.026878272727272716</v>
      </c>
      <c r="O22" s="38">
        <f>COUNTIF(Vertices[Eigenvector Centrality],"&gt;= "&amp;N22)-COUNTIF(Vertices[Eigenvector Centrality],"&gt;="&amp;N23)</f>
        <v>1</v>
      </c>
      <c r="P22" s="37">
        <f t="shared" si="7"/>
        <v>0.9880944545454551</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117"/>
      <c r="B23" s="117"/>
      <c r="D23" s="32">
        <f t="shared" si="1"/>
        <v>0</v>
      </c>
      <c r="E23" s="3">
        <f>COUNTIF(Vertices[Degree],"&gt;= "&amp;D23)-COUNTIF(Vertices[Degree],"&gt;="&amp;D24)</f>
        <v>0</v>
      </c>
      <c r="F23" s="39">
        <f t="shared" si="2"/>
        <v>5.345454545454546</v>
      </c>
      <c r="G23" s="40">
        <f>COUNTIF(Vertices[In-Degree],"&gt;= "&amp;F23)-COUNTIF(Vertices[In-Degree],"&gt;="&amp;F24)</f>
        <v>0</v>
      </c>
      <c r="H23" s="39">
        <f t="shared" si="3"/>
        <v>7.636363636363634</v>
      </c>
      <c r="I23" s="40">
        <f>COUNTIF(Vertices[Out-Degree],"&gt;= "&amp;H23)-COUNTIF(Vertices[Out-Degree],"&gt;="&amp;H24)</f>
        <v>0</v>
      </c>
      <c r="J23" s="39">
        <f t="shared" si="4"/>
        <v>66.05454545454548</v>
      </c>
      <c r="K23" s="40">
        <f>COUNTIF(Vertices[Betweenness Centrality],"&gt;= "&amp;J23)-COUNTIF(Vertices[Betweenness Centrality],"&gt;="&amp;J24)</f>
        <v>0</v>
      </c>
      <c r="L23" s="39">
        <f t="shared" si="5"/>
        <v>0.03494170909090907</v>
      </c>
      <c r="M23" s="40">
        <f>COUNTIF(Vertices[Closeness Centrality],"&gt;= "&amp;L23)-COUNTIF(Vertices[Closeness Centrality],"&gt;="&amp;L24)</f>
        <v>0</v>
      </c>
      <c r="N23" s="39">
        <f t="shared" si="6"/>
        <v>0.02799043636363635</v>
      </c>
      <c r="O23" s="40">
        <f>COUNTIF(Vertices[Eigenvector Centrality],"&gt;= "&amp;N23)-COUNTIF(Vertices[Eigenvector Centrality],"&gt;="&amp;N24)</f>
        <v>0</v>
      </c>
      <c r="P23" s="39">
        <f t="shared" si="7"/>
        <v>1.0251439272727279</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156</v>
      </c>
      <c r="B24" s="34">
        <v>2</v>
      </c>
      <c r="D24" s="32">
        <f t="shared" si="1"/>
        <v>0</v>
      </c>
      <c r="E24" s="3">
        <f>COUNTIF(Vertices[Degree],"&gt;= "&amp;D24)-COUNTIF(Vertices[Degree],"&gt;="&amp;D25)</f>
        <v>0</v>
      </c>
      <c r="F24" s="37">
        <f t="shared" si="2"/>
        <v>5.6000000000000005</v>
      </c>
      <c r="G24" s="38">
        <f>COUNTIF(Vertices[In-Degree],"&gt;= "&amp;F24)-COUNTIF(Vertices[In-Degree],"&gt;="&amp;F25)</f>
        <v>0</v>
      </c>
      <c r="H24" s="37">
        <f t="shared" si="3"/>
        <v>7.999999999999997</v>
      </c>
      <c r="I24" s="38">
        <f>COUNTIF(Vertices[Out-Degree],"&gt;= "&amp;H24)-COUNTIF(Vertices[Out-Degree],"&gt;="&amp;H25)</f>
        <v>2</v>
      </c>
      <c r="J24" s="37">
        <f t="shared" si="4"/>
        <v>69.20000000000002</v>
      </c>
      <c r="K24" s="38">
        <f>COUNTIF(Vertices[Betweenness Centrality],"&gt;= "&amp;J24)-COUNTIF(Vertices[Betweenness Centrality],"&gt;="&amp;J25)</f>
        <v>0</v>
      </c>
      <c r="L24" s="37">
        <f t="shared" si="5"/>
        <v>0.03538459999999998</v>
      </c>
      <c r="M24" s="38">
        <f>COUNTIF(Vertices[Closeness Centrality],"&gt;= "&amp;L24)-COUNTIF(Vertices[Closeness Centrality],"&gt;="&amp;L25)</f>
        <v>0</v>
      </c>
      <c r="N24" s="37">
        <f t="shared" si="6"/>
        <v>0.029102599999999985</v>
      </c>
      <c r="O24" s="38">
        <f>COUNTIF(Vertices[Eigenvector Centrality],"&gt;= "&amp;N24)-COUNTIF(Vertices[Eigenvector Centrality],"&gt;="&amp;N25)</f>
        <v>0</v>
      </c>
      <c r="P24" s="37">
        <f t="shared" si="7"/>
        <v>1.0621934000000006</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157</v>
      </c>
      <c r="B25" s="34">
        <v>1.378685</v>
      </c>
      <c r="D25" s="32">
        <f t="shared" si="1"/>
        <v>0</v>
      </c>
      <c r="E25" s="3">
        <f>COUNTIF(Vertices[Degree],"&gt;= "&amp;D25)-COUNTIF(Vertices[Degree],"&gt;="&amp;D26)</f>
        <v>0</v>
      </c>
      <c r="F25" s="39">
        <f t="shared" si="2"/>
        <v>5.854545454545455</v>
      </c>
      <c r="G25" s="40">
        <f>COUNTIF(Vertices[In-Degree],"&gt;= "&amp;F25)-COUNTIF(Vertices[In-Degree],"&gt;="&amp;F26)</f>
        <v>1</v>
      </c>
      <c r="H25" s="39">
        <f t="shared" si="3"/>
        <v>8.363636363636362</v>
      </c>
      <c r="I25" s="40">
        <f>COUNTIF(Vertices[Out-Degree],"&gt;= "&amp;H25)-COUNTIF(Vertices[Out-Degree],"&gt;="&amp;H26)</f>
        <v>0</v>
      </c>
      <c r="J25" s="39">
        <f t="shared" si="4"/>
        <v>72.34545454545456</v>
      </c>
      <c r="K25" s="40">
        <f>COUNTIF(Vertices[Betweenness Centrality],"&gt;= "&amp;J25)-COUNTIF(Vertices[Betweenness Centrality],"&gt;="&amp;J26)</f>
        <v>0</v>
      </c>
      <c r="L25" s="39">
        <f t="shared" si="5"/>
        <v>0.03582749090909089</v>
      </c>
      <c r="M25" s="40">
        <f>COUNTIF(Vertices[Closeness Centrality],"&gt;= "&amp;L25)-COUNTIF(Vertices[Closeness Centrality],"&gt;="&amp;L26)</f>
        <v>0</v>
      </c>
      <c r="N25" s="39">
        <f t="shared" si="6"/>
        <v>0.03021476363636362</v>
      </c>
      <c r="O25" s="40">
        <f>COUNTIF(Vertices[Eigenvector Centrality],"&gt;= "&amp;N25)-COUNTIF(Vertices[Eigenvector Centrality],"&gt;="&amp;N26)</f>
        <v>0</v>
      </c>
      <c r="P25" s="39">
        <f t="shared" si="7"/>
        <v>1.0992428727272734</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117"/>
      <c r="B26" s="117"/>
      <c r="D26" s="32">
        <f t="shared" si="1"/>
        <v>0</v>
      </c>
      <c r="E26" s="3">
        <f>COUNTIF(Vertices[Degree],"&gt;= "&amp;D26)-COUNTIF(Vertices[Degree],"&gt;="&amp;D28)</f>
        <v>0</v>
      </c>
      <c r="F26" s="37">
        <f t="shared" si="2"/>
        <v>6.10909090909091</v>
      </c>
      <c r="G26" s="38">
        <f>COUNTIF(Vertices[In-Degree],"&gt;= "&amp;F26)-COUNTIF(Vertices[In-Degree],"&gt;="&amp;F28)</f>
        <v>0</v>
      </c>
      <c r="H26" s="37">
        <f t="shared" si="3"/>
        <v>8.727272727272725</v>
      </c>
      <c r="I26" s="38">
        <f>COUNTIF(Vertices[Out-Degree],"&gt;= "&amp;H26)-COUNTIF(Vertices[Out-Degree],"&gt;="&amp;H28)</f>
        <v>1</v>
      </c>
      <c r="J26" s="37">
        <f t="shared" si="4"/>
        <v>75.4909090909091</v>
      </c>
      <c r="K26" s="38">
        <f>COUNTIF(Vertices[Betweenness Centrality],"&gt;= "&amp;J26)-COUNTIF(Vertices[Betweenness Centrality],"&gt;="&amp;J28)</f>
        <v>0</v>
      </c>
      <c r="L26" s="37">
        <f t="shared" si="5"/>
        <v>0.0362703818181818</v>
      </c>
      <c r="M26" s="38">
        <f>COUNTIF(Vertices[Closeness Centrality],"&gt;= "&amp;L26)-COUNTIF(Vertices[Closeness Centrality],"&gt;="&amp;L28)</f>
        <v>0</v>
      </c>
      <c r="N26" s="37">
        <f t="shared" si="6"/>
        <v>0.031326927272727255</v>
      </c>
      <c r="O26" s="38">
        <f>COUNTIF(Vertices[Eigenvector Centrality],"&gt;= "&amp;N26)-COUNTIF(Vertices[Eigenvector Centrality],"&gt;="&amp;N28)</f>
        <v>0</v>
      </c>
      <c r="P26" s="37">
        <f t="shared" si="7"/>
        <v>1.1362923454545462</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158</v>
      </c>
      <c r="B27" s="34">
        <v>0.2761904761904762</v>
      </c>
      <c r="D27" s="32"/>
      <c r="E27" s="3">
        <f>COUNTIF(Vertices[Degree],"&gt;= "&amp;D27)-COUNTIF(Vertices[Degree],"&gt;="&amp;D28)</f>
        <v>0</v>
      </c>
      <c r="F27" s="63"/>
      <c r="G27" s="64">
        <f>COUNTIF(Vertices[In-Degree],"&gt;= "&amp;F27)-COUNTIF(Vertices[In-Degree],"&gt;="&amp;F28)</f>
        <v>-8</v>
      </c>
      <c r="H27" s="63"/>
      <c r="I27" s="64">
        <f>COUNTIF(Vertices[Out-Degree],"&gt;= "&amp;H27)-COUNTIF(Vertices[Out-Degree],"&gt;="&amp;H28)</f>
        <v>-5</v>
      </c>
      <c r="J27" s="63"/>
      <c r="K27" s="64">
        <f>COUNTIF(Vertices[Betweenness Centrality],"&gt;= "&amp;J27)-COUNTIF(Vertices[Betweenness Centrality],"&gt;="&amp;J28)</f>
        <v>-1</v>
      </c>
      <c r="L27" s="63"/>
      <c r="M27" s="64">
        <f>COUNTIF(Vertices[Closeness Centrality],"&gt;= "&amp;L27)-COUNTIF(Vertices[Closeness Centrality],"&gt;="&amp;L28)</f>
        <v>-15</v>
      </c>
      <c r="N27" s="63"/>
      <c r="O27" s="64">
        <f>COUNTIF(Vertices[Eigenvector Centrality],"&gt;= "&amp;N27)-COUNTIF(Vertices[Eigenvector Centrality],"&gt;="&amp;N28)</f>
        <v>-15</v>
      </c>
      <c r="P27" s="63"/>
      <c r="Q27" s="64">
        <f>COUNTIF(Vertices[Eigenvector Centrality],"&gt;= "&amp;P27)-COUNTIF(Vertices[Eigenvector Centrality],"&gt;="&amp;P28)</f>
        <v>0</v>
      </c>
      <c r="R27" s="63"/>
      <c r="S27" s="65">
        <f>COUNTIF(Vertices[Clustering Coefficient],"&gt;= "&amp;R27)-COUNTIF(Vertices[Clustering Coefficient],"&gt;="&amp;R28)</f>
        <v>-16</v>
      </c>
      <c r="T27" s="63"/>
      <c r="U27" s="64">
        <f ca="1">COUNTIF(Vertices[Clustering Coefficient],"&gt;= "&amp;T27)-COUNTIF(Vertices[Clustering Coefficient],"&gt;="&amp;T28)</f>
        <v>0</v>
      </c>
    </row>
    <row r="28" spans="1:21" ht="15">
      <c r="A28" s="34" t="s">
        <v>592</v>
      </c>
      <c r="B28" s="34">
        <v>0.062983</v>
      </c>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9.090909090909088</v>
      </c>
      <c r="I28" s="40">
        <f>COUNTIF(Vertices[Out-Degree],"&gt;= "&amp;H28)-COUNTIF(Vertices[Out-Degree],"&gt;="&amp;H40)</f>
        <v>0</v>
      </c>
      <c r="J28" s="39">
        <f>J26+($J$57-$J$2)/BinDivisor</f>
        <v>78.63636363636364</v>
      </c>
      <c r="K28" s="40">
        <f>COUNTIF(Vertices[Betweenness Centrality],"&gt;= "&amp;J28)-COUNTIF(Vertices[Betweenness Centrality],"&gt;="&amp;J40)</f>
        <v>0</v>
      </c>
      <c r="L28" s="39">
        <f>L26+($L$57-$L$2)/BinDivisor</f>
        <v>0.036713272727272706</v>
      </c>
      <c r="M28" s="40">
        <f>COUNTIF(Vertices[Closeness Centrality],"&gt;= "&amp;L28)-COUNTIF(Vertices[Closeness Centrality],"&gt;="&amp;L40)</f>
        <v>0</v>
      </c>
      <c r="N28" s="39">
        <f>N26+($N$57-$N$2)/BinDivisor</f>
        <v>0.03243909090909089</v>
      </c>
      <c r="O28" s="40">
        <f>COUNTIF(Vertices[Eigenvector Centrality],"&gt;= "&amp;N28)-COUNTIF(Vertices[Eigenvector Centrality],"&gt;="&amp;N40)</f>
        <v>0</v>
      </c>
      <c r="P28" s="39">
        <f>P26+($P$57-$P$2)/BinDivisor</f>
        <v>1.173341818181819</v>
      </c>
      <c r="Q28" s="40">
        <f>COUNTIF(Vertices[PageRank],"&gt;= "&amp;P28)-COUNTIF(Vertices[PageRank],"&gt;="&amp;P40)</f>
        <v>9</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17"/>
      <c r="B29" s="117"/>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1:21" ht="15">
      <c r="A30" s="34" t="s">
        <v>593</v>
      </c>
      <c r="B30" s="34" t="s">
        <v>594</v>
      </c>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4:21" ht="15">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4:21" ht="15">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4:21" ht="15">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4:21" ht="15">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4:21" ht="15">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4:21" ht="15">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4:21" ht="15">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4:21" ht="15">
      <c r="D38" s="32"/>
      <c r="E38" s="3">
        <f>COUNTIF(Vertices[Degree],"&gt;= "&amp;D38)-COUNTIF(Vertices[Degree],"&gt;="&amp;D40)</f>
        <v>0</v>
      </c>
      <c r="F38" s="63"/>
      <c r="G38" s="64">
        <f>COUNTIF(Vertices[In-Degree],"&gt;= "&amp;F38)-COUNTIF(Vertices[In-Degree],"&gt;="&amp;F40)</f>
        <v>-8</v>
      </c>
      <c r="H38" s="63"/>
      <c r="I38" s="64">
        <f>COUNTIF(Vertices[Out-Degree],"&gt;= "&amp;H38)-COUNTIF(Vertices[Out-Degree],"&gt;="&amp;H40)</f>
        <v>-5</v>
      </c>
      <c r="J38" s="63"/>
      <c r="K38" s="64">
        <f>COUNTIF(Vertices[Betweenness Centrality],"&gt;= "&amp;J38)-COUNTIF(Vertices[Betweenness Centrality],"&gt;="&amp;J40)</f>
        <v>-1</v>
      </c>
      <c r="L38" s="63"/>
      <c r="M38" s="64">
        <f>COUNTIF(Vertices[Closeness Centrality],"&gt;= "&amp;L38)-COUNTIF(Vertices[Closeness Centrality],"&gt;="&amp;L40)</f>
        <v>-15</v>
      </c>
      <c r="N38" s="63"/>
      <c r="O38" s="64">
        <f>COUNTIF(Vertices[Eigenvector Centrality],"&gt;= "&amp;N38)-COUNTIF(Vertices[Eigenvector Centrality],"&gt;="&amp;N40)</f>
        <v>-15</v>
      </c>
      <c r="P38" s="63"/>
      <c r="Q38" s="64">
        <f>COUNTIF(Vertices[Eigenvector Centrality],"&gt;= "&amp;P38)-COUNTIF(Vertices[Eigenvector Centrality],"&gt;="&amp;P40)</f>
        <v>0</v>
      </c>
      <c r="R38" s="63"/>
      <c r="S38" s="65">
        <f>COUNTIF(Vertices[Clustering Coefficient],"&gt;= "&amp;R38)-COUNTIF(Vertices[Clustering Coefficient],"&gt;="&amp;R40)</f>
        <v>-16</v>
      </c>
      <c r="T38" s="63"/>
      <c r="U38" s="64">
        <f ca="1">COUNTIF(Vertices[Clustering Coefficient],"&gt;= "&amp;T38)-COUNTIF(Vertices[Clustering Coefficient],"&gt;="&amp;T40)</f>
        <v>0</v>
      </c>
    </row>
    <row r="39" spans="4:21" ht="15">
      <c r="D39" s="32"/>
      <c r="E39" s="3">
        <f>COUNTIF(Vertices[Degree],"&gt;= "&amp;D39)-COUNTIF(Vertices[Degree],"&gt;="&amp;D40)</f>
        <v>0</v>
      </c>
      <c r="F39" s="63"/>
      <c r="G39" s="64">
        <f>COUNTIF(Vertices[In-Degree],"&gt;= "&amp;F39)-COUNTIF(Vertices[In-Degree],"&gt;="&amp;F40)</f>
        <v>-8</v>
      </c>
      <c r="H39" s="63"/>
      <c r="I39" s="64">
        <f>COUNTIF(Vertices[Out-Degree],"&gt;= "&amp;H39)-COUNTIF(Vertices[Out-Degree],"&gt;="&amp;H40)</f>
        <v>-5</v>
      </c>
      <c r="J39" s="63"/>
      <c r="K39" s="64">
        <f>COUNTIF(Vertices[Betweenness Centrality],"&gt;= "&amp;J39)-COUNTIF(Vertices[Betweenness Centrality],"&gt;="&amp;J40)</f>
        <v>-1</v>
      </c>
      <c r="L39" s="63"/>
      <c r="M39" s="64">
        <f>COUNTIF(Vertices[Closeness Centrality],"&gt;= "&amp;L39)-COUNTIF(Vertices[Closeness Centrality],"&gt;="&amp;L40)</f>
        <v>-15</v>
      </c>
      <c r="N39" s="63"/>
      <c r="O39" s="64">
        <f>COUNTIF(Vertices[Eigenvector Centrality],"&gt;= "&amp;N39)-COUNTIF(Vertices[Eigenvector Centrality],"&gt;="&amp;N40)</f>
        <v>-15</v>
      </c>
      <c r="P39" s="63"/>
      <c r="Q39" s="64">
        <f>COUNTIF(Vertices[Eigenvector Centrality],"&gt;= "&amp;P39)-COUNTIF(Vertices[Eigenvector Centrality],"&gt;="&amp;P40)</f>
        <v>0</v>
      </c>
      <c r="R39" s="63"/>
      <c r="S39" s="65">
        <f>COUNTIF(Vertices[Clustering Coefficient],"&gt;= "&amp;R39)-COUNTIF(Vertices[Clustering Coefficient],"&gt;="&amp;R40)</f>
        <v>-16</v>
      </c>
      <c r="T39" s="63"/>
      <c r="U39" s="64">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9.454545454545451</v>
      </c>
      <c r="I40" s="38">
        <f>COUNTIF(Vertices[Out-Degree],"&gt;= "&amp;H40)-COUNTIF(Vertices[Out-Degree],"&gt;="&amp;H41)</f>
        <v>0</v>
      </c>
      <c r="J40" s="37">
        <f>J28+($J$57-$J$2)/BinDivisor</f>
        <v>81.78181818181818</v>
      </c>
      <c r="K40" s="38">
        <f>COUNTIF(Vertices[Betweenness Centrality],"&gt;= "&amp;J40)-COUNTIF(Vertices[Betweenness Centrality],"&gt;="&amp;J41)</f>
        <v>0</v>
      </c>
      <c r="L40" s="37">
        <f>L28+($L$57-$L$2)/BinDivisor</f>
        <v>0.037156163636363614</v>
      </c>
      <c r="M40" s="38">
        <f>COUNTIF(Vertices[Closeness Centrality],"&gt;= "&amp;L40)-COUNTIF(Vertices[Closeness Centrality],"&gt;="&amp;L41)</f>
        <v>0</v>
      </c>
      <c r="N40" s="37">
        <f>N28+($N$57-$N$2)/BinDivisor</f>
        <v>0.033551254545454524</v>
      </c>
      <c r="O40" s="38">
        <f>COUNTIF(Vertices[Eigenvector Centrality],"&gt;= "&amp;N40)-COUNTIF(Vertices[Eigenvector Centrality],"&gt;="&amp;N41)</f>
        <v>0</v>
      </c>
      <c r="P40" s="37">
        <f>P28+($P$57-$P$2)/BinDivisor</f>
        <v>1.2103912909090917</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1</v>
      </c>
      <c r="H41" s="39">
        <f aca="true" t="shared" si="12" ref="H41:H56">H40+($H$57-$H$2)/BinDivisor</f>
        <v>9.818181818181815</v>
      </c>
      <c r="I41" s="40">
        <f>COUNTIF(Vertices[Out-Degree],"&gt;= "&amp;H41)-COUNTIF(Vertices[Out-Degree],"&gt;="&amp;H42)</f>
        <v>1</v>
      </c>
      <c r="J41" s="39">
        <f aca="true" t="shared" si="13" ref="J41:J56">J40+($J$57-$J$2)/BinDivisor</f>
        <v>84.92727272727272</v>
      </c>
      <c r="K41" s="40">
        <f>COUNTIF(Vertices[Betweenness Centrality],"&gt;= "&amp;J41)-COUNTIF(Vertices[Betweenness Centrality],"&gt;="&amp;J42)</f>
        <v>0</v>
      </c>
      <c r="L41" s="39">
        <f aca="true" t="shared" si="14" ref="L41:L56">L40+($L$57-$L$2)/BinDivisor</f>
        <v>0.03759905454545452</v>
      </c>
      <c r="M41" s="40">
        <f>COUNTIF(Vertices[Closeness Centrality],"&gt;= "&amp;L41)-COUNTIF(Vertices[Closeness Centrality],"&gt;="&amp;L42)</f>
        <v>0</v>
      </c>
      <c r="N41" s="39">
        <f aca="true" t="shared" si="15" ref="N41:N56">N40+($N$57-$N$2)/BinDivisor</f>
        <v>0.03466341818181816</v>
      </c>
      <c r="O41" s="40">
        <f>COUNTIF(Vertices[Eigenvector Centrality],"&gt;= "&amp;N41)-COUNTIF(Vertices[Eigenvector Centrality],"&gt;="&amp;N42)</f>
        <v>0</v>
      </c>
      <c r="P41" s="39">
        <f aca="true" t="shared" si="16" ref="P41:P56">P40+($P$57-$P$2)/BinDivisor</f>
        <v>1.2474407636363645</v>
      </c>
      <c r="Q41" s="40">
        <f>COUNTIF(Vertices[PageRank],"&gt;= "&amp;P41)-COUNTIF(Vertices[PageRank],"&gt;="&amp;P42)</f>
        <v>5</v>
      </c>
      <c r="R41" s="39">
        <f aca="true" t="shared" si="17" ref="R41:R56">R40+($R$57-$R$2)/BinDivisor</f>
        <v>0.2454545454545455</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10.181818181818178</v>
      </c>
      <c r="I42" s="38">
        <f>COUNTIF(Vertices[Out-Degree],"&gt;= "&amp;H42)-COUNTIF(Vertices[Out-Degree],"&gt;="&amp;H43)</f>
        <v>0</v>
      </c>
      <c r="J42" s="37">
        <f t="shared" si="13"/>
        <v>88.07272727272726</v>
      </c>
      <c r="K42" s="38">
        <f>COUNTIF(Vertices[Betweenness Centrality],"&gt;= "&amp;J42)-COUNTIF(Vertices[Betweenness Centrality],"&gt;="&amp;J43)</f>
        <v>0</v>
      </c>
      <c r="L42" s="37">
        <f t="shared" si="14"/>
        <v>0.03804194545454543</v>
      </c>
      <c r="M42" s="38">
        <f>COUNTIF(Vertices[Closeness Centrality],"&gt;= "&amp;L42)-COUNTIF(Vertices[Closeness Centrality],"&gt;="&amp;L43)</f>
        <v>9</v>
      </c>
      <c r="N42" s="37">
        <f t="shared" si="15"/>
        <v>0.035775581818181794</v>
      </c>
      <c r="O42" s="38">
        <f>COUNTIF(Vertices[Eigenvector Centrality],"&gt;= "&amp;N42)-COUNTIF(Vertices[Eigenvector Centrality],"&gt;="&amp;N43)</f>
        <v>0</v>
      </c>
      <c r="P42" s="37">
        <f t="shared" si="16"/>
        <v>1.2844902363636372</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10.545454545454541</v>
      </c>
      <c r="I43" s="40">
        <f>COUNTIF(Vertices[Out-Degree],"&gt;= "&amp;H43)-COUNTIF(Vertices[Out-Degree],"&gt;="&amp;H44)</f>
        <v>0</v>
      </c>
      <c r="J43" s="39">
        <f t="shared" si="13"/>
        <v>91.2181818181818</v>
      </c>
      <c r="K43" s="40">
        <f>COUNTIF(Vertices[Betweenness Centrality],"&gt;= "&amp;J43)-COUNTIF(Vertices[Betweenness Centrality],"&gt;="&amp;J44)</f>
        <v>0</v>
      </c>
      <c r="L43" s="39">
        <f t="shared" si="14"/>
        <v>0.03848483636363634</v>
      </c>
      <c r="M43" s="40">
        <f>COUNTIF(Vertices[Closeness Centrality],"&gt;= "&amp;L43)-COUNTIF(Vertices[Closeness Centrality],"&gt;="&amp;L44)</f>
        <v>0</v>
      </c>
      <c r="N43" s="39">
        <f t="shared" si="15"/>
        <v>0.03688774545454543</v>
      </c>
      <c r="O43" s="40">
        <f>COUNTIF(Vertices[Eigenvector Centrality],"&gt;= "&amp;N43)-COUNTIF(Vertices[Eigenvector Centrality],"&gt;="&amp;N44)</f>
        <v>0</v>
      </c>
      <c r="P43" s="39">
        <f t="shared" si="16"/>
        <v>1.32153970909091</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10.909090909090905</v>
      </c>
      <c r="I44" s="38">
        <f>COUNTIF(Vertices[Out-Degree],"&gt;= "&amp;H44)-COUNTIF(Vertices[Out-Degree],"&gt;="&amp;H45)</f>
        <v>1</v>
      </c>
      <c r="J44" s="37">
        <f t="shared" si="13"/>
        <v>94.36363636363635</v>
      </c>
      <c r="K44" s="38">
        <f>COUNTIF(Vertices[Betweenness Centrality],"&gt;= "&amp;J44)-COUNTIF(Vertices[Betweenness Centrality],"&gt;="&amp;J45)</f>
        <v>0</v>
      </c>
      <c r="L44" s="37">
        <f t="shared" si="14"/>
        <v>0.038927727272727246</v>
      </c>
      <c r="M44" s="38">
        <f>COUNTIF(Vertices[Closeness Centrality],"&gt;= "&amp;L44)-COUNTIF(Vertices[Closeness Centrality],"&gt;="&amp;L45)</f>
        <v>0</v>
      </c>
      <c r="N44" s="37">
        <f t="shared" si="15"/>
        <v>0.03799990909090906</v>
      </c>
      <c r="O44" s="38">
        <f>COUNTIF(Vertices[Eigenvector Centrality],"&gt;= "&amp;N44)-COUNTIF(Vertices[Eigenvector Centrality],"&gt;="&amp;N45)</f>
        <v>0</v>
      </c>
      <c r="P44" s="37">
        <f t="shared" si="16"/>
        <v>1.3585891818181828</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1</v>
      </c>
      <c r="H45" s="39">
        <f t="shared" si="12"/>
        <v>11.272727272727268</v>
      </c>
      <c r="I45" s="40">
        <f>COUNTIF(Vertices[Out-Degree],"&gt;= "&amp;H45)-COUNTIF(Vertices[Out-Degree],"&gt;="&amp;H46)</f>
        <v>0</v>
      </c>
      <c r="J45" s="39">
        <f t="shared" si="13"/>
        <v>97.50909090909089</v>
      </c>
      <c r="K45" s="40">
        <f>COUNTIF(Vertices[Betweenness Centrality],"&gt;= "&amp;J45)-COUNTIF(Vertices[Betweenness Centrality],"&gt;="&amp;J46)</f>
        <v>0</v>
      </c>
      <c r="L45" s="39">
        <f t="shared" si="14"/>
        <v>0.039370618181818154</v>
      </c>
      <c r="M45" s="40">
        <f>COUNTIF(Vertices[Closeness Centrality],"&gt;= "&amp;L45)-COUNTIF(Vertices[Closeness Centrality],"&gt;="&amp;L46)</f>
        <v>0</v>
      </c>
      <c r="N45" s="39">
        <f t="shared" si="15"/>
        <v>0.0391120727272727</v>
      </c>
      <c r="O45" s="40">
        <f>COUNTIF(Vertices[Eigenvector Centrality],"&gt;= "&amp;N45)-COUNTIF(Vertices[Eigenvector Centrality],"&gt;="&amp;N46)</f>
        <v>0</v>
      </c>
      <c r="P45" s="39">
        <f t="shared" si="16"/>
        <v>1.3956386545454555</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11.636363636363631</v>
      </c>
      <c r="I46" s="38">
        <f>COUNTIF(Vertices[Out-Degree],"&gt;= "&amp;H46)-COUNTIF(Vertices[Out-Degree],"&gt;="&amp;H47)</f>
        <v>0</v>
      </c>
      <c r="J46" s="37">
        <f t="shared" si="13"/>
        <v>100.65454545454543</v>
      </c>
      <c r="K46" s="38">
        <f>COUNTIF(Vertices[Betweenness Centrality],"&gt;= "&amp;J46)-COUNTIF(Vertices[Betweenness Centrality],"&gt;="&amp;J47)</f>
        <v>0</v>
      </c>
      <c r="L46" s="37">
        <f t="shared" si="14"/>
        <v>0.03981350909090906</v>
      </c>
      <c r="M46" s="38">
        <f>COUNTIF(Vertices[Closeness Centrality],"&gt;= "&amp;L46)-COUNTIF(Vertices[Closeness Centrality],"&gt;="&amp;L47)</f>
        <v>5</v>
      </c>
      <c r="N46" s="37">
        <f t="shared" si="15"/>
        <v>0.04022423636363633</v>
      </c>
      <c r="O46" s="38">
        <f>COUNTIF(Vertices[Eigenvector Centrality],"&gt;= "&amp;N46)-COUNTIF(Vertices[Eigenvector Centrality],"&gt;="&amp;N47)</f>
        <v>0</v>
      </c>
      <c r="P46" s="37">
        <f t="shared" si="16"/>
        <v>1.4326881272727283</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11.999999999999995</v>
      </c>
      <c r="I47" s="40">
        <f>COUNTIF(Vertices[Out-Degree],"&gt;= "&amp;H47)-COUNTIF(Vertices[Out-Degree],"&gt;="&amp;H48)</f>
        <v>0</v>
      </c>
      <c r="J47" s="39">
        <f t="shared" si="13"/>
        <v>103.79999999999997</v>
      </c>
      <c r="K47" s="40">
        <f>COUNTIF(Vertices[Betweenness Centrality],"&gt;= "&amp;J47)-COUNTIF(Vertices[Betweenness Centrality],"&gt;="&amp;J48)</f>
        <v>0</v>
      </c>
      <c r="L47" s="39">
        <f t="shared" si="14"/>
        <v>0.04025639999999997</v>
      </c>
      <c r="M47" s="40">
        <f>COUNTIF(Vertices[Closeness Centrality],"&gt;= "&amp;L47)-COUNTIF(Vertices[Closeness Centrality],"&gt;="&amp;L48)</f>
        <v>0</v>
      </c>
      <c r="N47" s="39">
        <f t="shared" si="15"/>
        <v>0.04133639999999997</v>
      </c>
      <c r="O47" s="40">
        <f>COUNTIF(Vertices[Eigenvector Centrality],"&gt;= "&amp;N47)-COUNTIF(Vertices[Eigenvector Centrality],"&gt;="&amp;N48)</f>
        <v>0</v>
      </c>
      <c r="P47" s="39">
        <f t="shared" si="16"/>
        <v>1.469737600000001</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12.363636363636358</v>
      </c>
      <c r="I48" s="38">
        <f>COUNTIF(Vertices[Out-Degree],"&gt;= "&amp;H48)-COUNTIF(Vertices[Out-Degree],"&gt;="&amp;H49)</f>
        <v>0</v>
      </c>
      <c r="J48" s="37">
        <f t="shared" si="13"/>
        <v>106.94545454545451</v>
      </c>
      <c r="K48" s="38">
        <f>COUNTIF(Vertices[Betweenness Centrality],"&gt;= "&amp;J48)-COUNTIF(Vertices[Betweenness Centrality],"&gt;="&amp;J49)</f>
        <v>0</v>
      </c>
      <c r="L48" s="37">
        <f t="shared" si="14"/>
        <v>0.04069929090909088</v>
      </c>
      <c r="M48" s="38">
        <f>COUNTIF(Vertices[Closeness Centrality],"&gt;= "&amp;L48)-COUNTIF(Vertices[Closeness Centrality],"&gt;="&amp;L49)</f>
        <v>0</v>
      </c>
      <c r="N48" s="37">
        <f t="shared" si="15"/>
        <v>0.0424485636363636</v>
      </c>
      <c r="O48" s="38">
        <f>COUNTIF(Vertices[Eigenvector Centrality],"&gt;= "&amp;N48)-COUNTIF(Vertices[Eigenvector Centrality],"&gt;="&amp;N49)</f>
        <v>0</v>
      </c>
      <c r="P48" s="37">
        <f t="shared" si="16"/>
        <v>1.5067870727272739</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12.727272727272721</v>
      </c>
      <c r="I49" s="40">
        <f>COUNTIF(Vertices[Out-Degree],"&gt;= "&amp;H49)-COUNTIF(Vertices[Out-Degree],"&gt;="&amp;H50)</f>
        <v>2</v>
      </c>
      <c r="J49" s="39">
        <f t="shared" si="13"/>
        <v>110.09090909090905</v>
      </c>
      <c r="K49" s="40">
        <f>COUNTIF(Vertices[Betweenness Centrality],"&gt;= "&amp;J49)-COUNTIF(Vertices[Betweenness Centrality],"&gt;="&amp;J50)</f>
        <v>0</v>
      </c>
      <c r="L49" s="39">
        <f t="shared" si="14"/>
        <v>0.041142181818181786</v>
      </c>
      <c r="M49" s="40">
        <f>COUNTIF(Vertices[Closeness Centrality],"&gt;= "&amp;L49)-COUNTIF(Vertices[Closeness Centrality],"&gt;="&amp;L50)</f>
        <v>0</v>
      </c>
      <c r="N49" s="39">
        <f t="shared" si="15"/>
        <v>0.04356072727272724</v>
      </c>
      <c r="O49" s="40">
        <f>COUNTIF(Vertices[Eigenvector Centrality],"&gt;= "&amp;N49)-COUNTIF(Vertices[Eigenvector Centrality],"&gt;="&amp;N50)</f>
        <v>0</v>
      </c>
      <c r="P49" s="39">
        <f t="shared" si="16"/>
        <v>1.5438365454545466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13.090909090909085</v>
      </c>
      <c r="I50" s="38">
        <f>COUNTIF(Vertices[Out-Degree],"&gt;= "&amp;H50)-COUNTIF(Vertices[Out-Degree],"&gt;="&amp;H51)</f>
        <v>0</v>
      </c>
      <c r="J50" s="37">
        <f t="shared" si="13"/>
        <v>113.23636363636359</v>
      </c>
      <c r="K50" s="38">
        <f>COUNTIF(Vertices[Betweenness Centrality],"&gt;= "&amp;J50)-COUNTIF(Vertices[Betweenness Centrality],"&gt;="&amp;J51)</f>
        <v>0</v>
      </c>
      <c r="L50" s="37">
        <f t="shared" si="14"/>
        <v>0.041585072727272694</v>
      </c>
      <c r="M50" s="38">
        <f>COUNTIF(Vertices[Closeness Centrality],"&gt;= "&amp;L50)-COUNTIF(Vertices[Closeness Centrality],"&gt;="&amp;L51)</f>
        <v>0</v>
      </c>
      <c r="N50" s="37">
        <f t="shared" si="15"/>
        <v>0.04467289090909087</v>
      </c>
      <c r="O50" s="38">
        <f>COUNTIF(Vertices[Eigenvector Centrality],"&gt;= "&amp;N50)-COUNTIF(Vertices[Eigenvector Centrality],"&gt;="&amp;N51)</f>
        <v>0</v>
      </c>
      <c r="P50" s="37">
        <f t="shared" si="16"/>
        <v>1.5808860181818194</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13.454545454545448</v>
      </c>
      <c r="I51" s="40">
        <f>COUNTIF(Vertices[Out-Degree],"&gt;= "&amp;H51)-COUNTIF(Vertices[Out-Degree],"&gt;="&amp;H52)</f>
        <v>0</v>
      </c>
      <c r="J51" s="39">
        <f t="shared" si="13"/>
        <v>116.38181818181813</v>
      </c>
      <c r="K51" s="40">
        <f>COUNTIF(Vertices[Betweenness Centrality],"&gt;= "&amp;J51)-COUNTIF(Vertices[Betweenness Centrality],"&gt;="&amp;J52)</f>
        <v>0</v>
      </c>
      <c r="L51" s="39">
        <f t="shared" si="14"/>
        <v>0.0420279636363636</v>
      </c>
      <c r="M51" s="40">
        <f>COUNTIF(Vertices[Closeness Centrality],"&gt;= "&amp;L51)-COUNTIF(Vertices[Closeness Centrality],"&gt;="&amp;L52)</f>
        <v>0</v>
      </c>
      <c r="N51" s="39">
        <f t="shared" si="15"/>
        <v>0.04578505454545451</v>
      </c>
      <c r="O51" s="40">
        <f>COUNTIF(Vertices[Eigenvector Centrality],"&gt;= "&amp;N51)-COUNTIF(Vertices[Eigenvector Centrality],"&gt;="&amp;N52)</f>
        <v>0</v>
      </c>
      <c r="P51" s="39">
        <f t="shared" si="16"/>
        <v>1.6179354909090922</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13.818181818181811</v>
      </c>
      <c r="I52" s="38">
        <f>COUNTIF(Vertices[Out-Degree],"&gt;= "&amp;H52)-COUNTIF(Vertices[Out-Degree],"&gt;="&amp;H53)</f>
        <v>0</v>
      </c>
      <c r="J52" s="37">
        <f t="shared" si="13"/>
        <v>119.52727272727267</v>
      </c>
      <c r="K52" s="38">
        <f>COUNTIF(Vertices[Betweenness Centrality],"&gt;= "&amp;J52)-COUNTIF(Vertices[Betweenness Centrality],"&gt;="&amp;J53)</f>
        <v>0</v>
      </c>
      <c r="L52" s="37">
        <f t="shared" si="14"/>
        <v>0.04247085454545451</v>
      </c>
      <c r="M52" s="38">
        <f>COUNTIF(Vertices[Closeness Centrality],"&gt;= "&amp;L52)-COUNTIF(Vertices[Closeness Centrality],"&gt;="&amp;L53)</f>
        <v>0</v>
      </c>
      <c r="N52" s="37">
        <f t="shared" si="15"/>
        <v>0.04689721818181814</v>
      </c>
      <c r="O52" s="38">
        <f>COUNTIF(Vertices[Eigenvector Centrality],"&gt;= "&amp;N52)-COUNTIF(Vertices[Eigenvector Centrality],"&gt;="&amp;N53)</f>
        <v>0</v>
      </c>
      <c r="P52" s="37">
        <f t="shared" si="16"/>
        <v>1.654984963636365</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2</v>
      </c>
      <c r="H53" s="39">
        <f t="shared" si="12"/>
        <v>14.181818181818175</v>
      </c>
      <c r="I53" s="40">
        <f>COUNTIF(Vertices[Out-Degree],"&gt;= "&amp;H53)-COUNTIF(Vertices[Out-Degree],"&gt;="&amp;H54)</f>
        <v>0</v>
      </c>
      <c r="J53" s="39">
        <f t="shared" si="13"/>
        <v>122.67272727272722</v>
      </c>
      <c r="K53" s="40">
        <f>COUNTIF(Vertices[Betweenness Centrality],"&gt;= "&amp;J53)-COUNTIF(Vertices[Betweenness Centrality],"&gt;="&amp;J54)</f>
        <v>0</v>
      </c>
      <c r="L53" s="39">
        <f t="shared" si="14"/>
        <v>0.04291374545454542</v>
      </c>
      <c r="M53" s="40">
        <f>COUNTIF(Vertices[Closeness Centrality],"&gt;= "&amp;L53)-COUNTIF(Vertices[Closeness Centrality],"&gt;="&amp;L54)</f>
        <v>0</v>
      </c>
      <c r="N53" s="39">
        <f t="shared" si="15"/>
        <v>0.048009381818181776</v>
      </c>
      <c r="O53" s="40">
        <f>COUNTIF(Vertices[Eigenvector Centrality],"&gt;= "&amp;N53)-COUNTIF(Vertices[Eigenvector Centrality],"&gt;="&amp;N54)</f>
        <v>0</v>
      </c>
      <c r="P53" s="39">
        <f t="shared" si="16"/>
        <v>1.6920344363636377</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14.545454545454538</v>
      </c>
      <c r="I54" s="38">
        <f>COUNTIF(Vertices[Out-Degree],"&gt;= "&amp;H54)-COUNTIF(Vertices[Out-Degree],"&gt;="&amp;H55)</f>
        <v>0</v>
      </c>
      <c r="J54" s="37">
        <f t="shared" si="13"/>
        <v>125.81818181818176</v>
      </c>
      <c r="K54" s="38">
        <f>COUNTIF(Vertices[Betweenness Centrality],"&gt;= "&amp;J54)-COUNTIF(Vertices[Betweenness Centrality],"&gt;="&amp;J55)</f>
        <v>0</v>
      </c>
      <c r="L54" s="37">
        <f t="shared" si="14"/>
        <v>0.043356636363636326</v>
      </c>
      <c r="M54" s="38">
        <f>COUNTIF(Vertices[Closeness Centrality],"&gt;= "&amp;L54)-COUNTIF(Vertices[Closeness Centrality],"&gt;="&amp;L55)</f>
        <v>0</v>
      </c>
      <c r="N54" s="37">
        <f t="shared" si="15"/>
        <v>0.04912154545454541</v>
      </c>
      <c r="O54" s="38">
        <f>COUNTIF(Vertices[Eigenvector Centrality],"&gt;= "&amp;N54)-COUNTIF(Vertices[Eigenvector Centrality],"&gt;="&amp;N55)</f>
        <v>0</v>
      </c>
      <c r="P54" s="37">
        <f t="shared" si="16"/>
        <v>1.7290839090909105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14.909090909090901</v>
      </c>
      <c r="I55" s="40">
        <f>COUNTIF(Vertices[Out-Degree],"&gt;= "&amp;H55)-COUNTIF(Vertices[Out-Degree],"&gt;="&amp;H56)</f>
        <v>0</v>
      </c>
      <c r="J55" s="39">
        <f t="shared" si="13"/>
        <v>128.9636363636363</v>
      </c>
      <c r="K55" s="40">
        <f>COUNTIF(Vertices[Betweenness Centrality],"&gt;= "&amp;J55)-COUNTIF(Vertices[Betweenness Centrality],"&gt;="&amp;J56)</f>
        <v>0</v>
      </c>
      <c r="L55" s="39">
        <f t="shared" si="14"/>
        <v>0.043799527272727234</v>
      </c>
      <c r="M55" s="40">
        <f>COUNTIF(Vertices[Closeness Centrality],"&gt;= "&amp;L55)-COUNTIF(Vertices[Closeness Centrality],"&gt;="&amp;L56)</f>
        <v>0</v>
      </c>
      <c r="N55" s="39">
        <f t="shared" si="15"/>
        <v>0.050233709090909046</v>
      </c>
      <c r="O55" s="40">
        <f>COUNTIF(Vertices[Eigenvector Centrality],"&gt;= "&amp;N55)-COUNTIF(Vertices[Eigenvector Centrality],"&gt;="&amp;N56)</f>
        <v>0</v>
      </c>
      <c r="P55" s="39">
        <f t="shared" si="16"/>
        <v>1.7661333818181832</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2</v>
      </c>
      <c r="H56" s="37">
        <f t="shared" si="12"/>
        <v>15.272727272727264</v>
      </c>
      <c r="I56" s="38">
        <f>COUNTIF(Vertices[Out-Degree],"&gt;= "&amp;H56)-COUNTIF(Vertices[Out-Degree],"&gt;="&amp;H57)</f>
        <v>0</v>
      </c>
      <c r="J56" s="37">
        <f t="shared" si="13"/>
        <v>132.10909090909087</v>
      </c>
      <c r="K56" s="38">
        <f>COUNTIF(Vertices[Betweenness Centrality],"&gt;= "&amp;J56)-COUNTIF(Vertices[Betweenness Centrality],"&gt;="&amp;J57)</f>
        <v>0</v>
      </c>
      <c r="L56" s="37">
        <f t="shared" si="14"/>
        <v>0.04424241818181814</v>
      </c>
      <c r="M56" s="38">
        <f>COUNTIF(Vertices[Closeness Centrality],"&gt;= "&amp;L56)-COUNTIF(Vertices[Closeness Centrality],"&gt;="&amp;L57)</f>
        <v>0</v>
      </c>
      <c r="N56" s="37">
        <f t="shared" si="15"/>
        <v>0.05134587272727268</v>
      </c>
      <c r="O56" s="38">
        <f>COUNTIF(Vertices[Eigenvector Centrality],"&gt;= "&amp;N56)-COUNTIF(Vertices[Eigenvector Centrality],"&gt;="&amp;N57)</f>
        <v>14</v>
      </c>
      <c r="P56" s="37">
        <f t="shared" si="16"/>
        <v>1.803182854545456</v>
      </c>
      <c r="Q56" s="38">
        <f>COUNTIF(Vertices[PageRank],"&gt;= "&amp;P56)-COUNTIF(Vertices[PageRank],"&gt;="&amp;P57)</f>
        <v>0</v>
      </c>
      <c r="R56" s="37">
        <f t="shared" si="17"/>
        <v>0.3818181818181819</v>
      </c>
      <c r="S56" s="43">
        <f>COUNTIF(Vertices[Clustering Coefficient],"&gt;= "&amp;R56)-COUNTIF(Vertices[Clustering Coefficient],"&gt;="&amp;R57)</f>
        <v>5</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2</v>
      </c>
      <c r="H57" s="41">
        <f>MAX(Vertices[Out-Degree])</f>
        <v>20</v>
      </c>
      <c r="I57" s="42">
        <f>COUNTIF(Vertices[Out-Degree],"&gt;= "&amp;H57)-COUNTIF(Vertices[Out-Degree],"&gt;="&amp;H58)</f>
        <v>1</v>
      </c>
      <c r="J57" s="41">
        <f>MAX(Vertices[Betweenness Centrality])</f>
        <v>173</v>
      </c>
      <c r="K57" s="42">
        <f>COUNTIF(Vertices[Betweenness Centrality],"&gt;= "&amp;J57)-COUNTIF(Vertices[Betweenness Centrality],"&gt;="&amp;J58)</f>
        <v>1</v>
      </c>
      <c r="L57" s="41">
        <f>MAX(Vertices[Closeness Centrality])</f>
        <v>0.05</v>
      </c>
      <c r="M57" s="42">
        <f>COUNTIF(Vertices[Closeness Centrality],"&gt;= "&amp;L57)-COUNTIF(Vertices[Closeness Centrality],"&gt;="&amp;L58)</f>
        <v>1</v>
      </c>
      <c r="N57" s="41">
        <f>MAX(Vertices[Eigenvector Centrality])</f>
        <v>0.065804</v>
      </c>
      <c r="O57" s="42">
        <f>COUNTIF(Vertices[Eigenvector Centrality],"&gt;= "&amp;N57)-COUNTIF(Vertices[Eigenvector Centrality],"&gt;="&amp;N58)</f>
        <v>1</v>
      </c>
      <c r="P57" s="41">
        <f>MAX(Vertices[PageRank])</f>
        <v>2.284826</v>
      </c>
      <c r="Q57" s="42">
        <f>COUNTIF(Vertices[PageRank],"&gt;= "&amp;P57)-COUNTIF(Vertices[PageRank],"&gt;="&amp;P58)</f>
        <v>1</v>
      </c>
      <c r="R57" s="41">
        <f>MAX(Vertices[Clustering Coefficient])</f>
        <v>0.5</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5.523809523809524</v>
      </c>
    </row>
    <row r="72" spans="1:2" ht="15">
      <c r="A72" s="33" t="s">
        <v>91</v>
      </c>
      <c r="B72" s="47">
        <f>_xlfn.IFERROR(MEDIAN(Vertices[In-Degree]),NoMetricMessage)</f>
        <v>4</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5.523809523809524</v>
      </c>
    </row>
    <row r="86" spans="1:2" ht="15">
      <c r="A86" s="33" t="s">
        <v>97</v>
      </c>
      <c r="B86" s="47">
        <f>_xlfn.IFERROR(MEDIAN(Vertices[Out-Degree]),NoMetricMessage)</f>
        <v>4</v>
      </c>
    </row>
    <row r="97" spans="1:2" ht="15">
      <c r="A97" s="33" t="s">
        <v>100</v>
      </c>
      <c r="B97" s="47">
        <f>IF(COUNT(Vertices[Betweenness Centrality])&gt;0,J2,NoMetricMessage)</f>
        <v>0</v>
      </c>
    </row>
    <row r="98" spans="1:2" ht="15">
      <c r="A98" s="33" t="s">
        <v>101</v>
      </c>
      <c r="B98" s="47">
        <f>IF(COUNT(Vertices[Betweenness Centrality])&gt;0,J57,NoMetricMessage)</f>
        <v>173</v>
      </c>
    </row>
    <row r="99" spans="1:2" ht="15">
      <c r="A99" s="33" t="s">
        <v>102</v>
      </c>
      <c r="B99" s="47">
        <f>_xlfn.IFERROR(AVERAGE(Vertices[Betweenness Centrality]),NoMetricMessage)</f>
        <v>8.952380952380953</v>
      </c>
    </row>
    <row r="100" spans="1:2" ht="15">
      <c r="A100" s="33" t="s">
        <v>103</v>
      </c>
      <c r="B100" s="47">
        <f>_xlfn.IFERROR(MEDIAN(Vertices[Betweenness Centrality]),NoMetricMessage)</f>
        <v>0</v>
      </c>
    </row>
    <row r="111" spans="1:2" ht="15">
      <c r="A111" s="33" t="s">
        <v>106</v>
      </c>
      <c r="B111" s="47">
        <f>IF(COUNT(Vertices[Closeness Centrality])&gt;0,L2,NoMetricMessage)</f>
        <v>0.025641</v>
      </c>
    </row>
    <row r="112" spans="1:2" ht="15">
      <c r="A112" s="33" t="s">
        <v>107</v>
      </c>
      <c r="B112" s="47">
        <f>IF(COUNT(Vertices[Closeness Centrality])&gt;0,L57,NoMetricMessage)</f>
        <v>0.05</v>
      </c>
    </row>
    <row r="113" spans="1:2" ht="15">
      <c r="A113" s="33" t="s">
        <v>108</v>
      </c>
      <c r="B113" s="47">
        <f>_xlfn.IFERROR(AVERAGE(Vertices[Closeness Centrality]),NoMetricMessage)</f>
        <v>0.035894047619047624</v>
      </c>
    </row>
    <row r="114" spans="1:2" ht="15">
      <c r="A114" s="33" t="s">
        <v>109</v>
      </c>
      <c r="B114" s="47">
        <f>_xlfn.IFERROR(MEDIAN(Vertices[Closeness Centrality]),NoMetricMessage)</f>
        <v>0.038462</v>
      </c>
    </row>
    <row r="125" spans="1:2" ht="15">
      <c r="A125" s="33" t="s">
        <v>112</v>
      </c>
      <c r="B125" s="47">
        <f>IF(COUNT(Vertices[Eigenvector Centrality])&gt;0,N2,NoMetricMessage)</f>
        <v>0.004635</v>
      </c>
    </row>
    <row r="126" spans="1:2" ht="15">
      <c r="A126" s="33" t="s">
        <v>113</v>
      </c>
      <c r="B126" s="47">
        <f>IF(COUNT(Vertices[Eigenvector Centrality])&gt;0,N57,NoMetricMessage)</f>
        <v>0.065804</v>
      </c>
    </row>
    <row r="127" spans="1:2" ht="15">
      <c r="A127" s="33" t="s">
        <v>114</v>
      </c>
      <c r="B127" s="47">
        <f>_xlfn.IFERROR(AVERAGE(Vertices[Eigenvector Centrality]),NoMetricMessage)</f>
        <v>0.04761923809523808</v>
      </c>
    </row>
    <row r="128" spans="1:2" ht="15">
      <c r="A128" s="33" t="s">
        <v>115</v>
      </c>
      <c r="B128" s="47">
        <f>_xlfn.IFERROR(MEDIAN(Vertices[Eigenvector Centrality]),NoMetricMessage)</f>
        <v>0.062484</v>
      </c>
    </row>
    <row r="139" spans="1:2" ht="15">
      <c r="A139" s="33" t="s">
        <v>140</v>
      </c>
      <c r="B139" s="47">
        <f>IF(COUNT(Vertices[PageRank])&gt;0,P2,NoMetricMessage)</f>
        <v>0.247105</v>
      </c>
    </row>
    <row r="140" spans="1:2" ht="15">
      <c r="A140" s="33" t="s">
        <v>141</v>
      </c>
      <c r="B140" s="47">
        <f>IF(COUNT(Vertices[PageRank])&gt;0,P57,NoMetricMessage)</f>
        <v>2.284826</v>
      </c>
    </row>
    <row r="141" spans="1:2" ht="15">
      <c r="A141" s="33" t="s">
        <v>142</v>
      </c>
      <c r="B141" s="47">
        <f>_xlfn.IFERROR(AVERAGE(Vertices[PageRank]),NoMetricMessage)</f>
        <v>0.9999756666666668</v>
      </c>
    </row>
    <row r="142" spans="1:2" ht="15">
      <c r="A142" s="33" t="s">
        <v>143</v>
      </c>
      <c r="B142" s="47">
        <f>_xlfn.IFERROR(MEDIAN(Vertices[PageRank]),NoMetricMessage)</f>
        <v>1.174816</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0.358968850698174</v>
      </c>
    </row>
    <row r="156" spans="1:2" ht="15">
      <c r="A156" s="33" t="s">
        <v>121</v>
      </c>
      <c r="B156" s="47">
        <f>_xlfn.IFERROR(MEDIAN(Vertices[Clustering Coefficient]),NoMetricMessage)</f>
        <v>0.45714285714285713</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15">
      <c r="A9"/>
      <c r="B9">
        <v>3</v>
      </c>
      <c r="C9">
        <v>4</v>
      </c>
      <c r="D9" t="s">
        <v>62</v>
      </c>
      <c r="E9" t="s">
        <v>62</v>
      </c>
      <c r="H9" t="s">
        <v>74</v>
      </c>
      <c r="J9" t="s">
        <v>179</v>
      </c>
      <c r="K9" t="s">
        <v>180</v>
      </c>
    </row>
    <row r="10" spans="1:11" ht="15">
      <c r="A10"/>
      <c r="B10">
        <v>4</v>
      </c>
      <c r="D10" t="s">
        <v>63</v>
      </c>
      <c r="E10" t="s">
        <v>63</v>
      </c>
      <c r="H10" t="s">
        <v>75</v>
      </c>
      <c r="J10" t="s">
        <v>181</v>
      </c>
      <c r="K10"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15">
      <c r="J24" t="s">
        <v>209</v>
      </c>
      <c r="K24" t="s">
        <v>210</v>
      </c>
    </row>
    <row r="25" spans="10:11" ht="409.5">
      <c r="J25" t="s">
        <v>211</v>
      </c>
      <c r="K25" s="13" t="s">
        <v>212</v>
      </c>
    </row>
    <row r="26" spans="10:11" ht="409.5">
      <c r="J26" t="s">
        <v>213</v>
      </c>
      <c r="K26" s="13" t="s">
        <v>214</v>
      </c>
    </row>
    <row r="27" spans="10:11" ht="409.5">
      <c r="J27" t="s">
        <v>215</v>
      </c>
      <c r="K27" s="13" t="s">
        <v>216</v>
      </c>
    </row>
    <row r="28" spans="10:11" ht="15">
      <c r="J28" t="s">
        <v>577</v>
      </c>
      <c r="K28" t="s">
        <v>710</v>
      </c>
    </row>
    <row r="29" spans="10:11" ht="15">
      <c r="J29" t="s">
        <v>708</v>
      </c>
      <c r="K29" t="s">
        <v>709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08130-67F8-4B3E-BEDC-7242042350E0}">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587</v>
      </c>
      <c r="B2" s="116" t="s">
        <v>588</v>
      </c>
      <c r="C2" s="53" t="s">
        <v>589</v>
      </c>
    </row>
    <row r="3" spans="1:3" ht="15">
      <c r="A3" s="115" t="s">
        <v>580</v>
      </c>
      <c r="B3" s="115" t="s">
        <v>580</v>
      </c>
      <c r="C3" s="34">
        <v>96</v>
      </c>
    </row>
    <row r="4" spans="1:3" ht="15">
      <c r="A4" s="115" t="s">
        <v>581</v>
      </c>
      <c r="B4" s="115" t="s">
        <v>580</v>
      </c>
      <c r="C4" s="34">
        <v>15</v>
      </c>
    </row>
    <row r="5" spans="1:3" ht="15">
      <c r="A5" s="115" t="s">
        <v>581</v>
      </c>
      <c r="B5" s="115" t="s">
        <v>581</v>
      </c>
      <c r="C5"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608AC-F0DE-4502-A4EA-1A9D0E721249}">
  <dimension ref="A1:G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9.7109375" style="0" bestFit="1" customWidth="1"/>
  </cols>
  <sheetData>
    <row r="1" spans="1:7" ht="15" customHeight="1">
      <c r="A1" s="13" t="s">
        <v>595</v>
      </c>
      <c r="B1" s="13" t="s">
        <v>632</v>
      </c>
      <c r="C1" s="13" t="s">
        <v>633</v>
      </c>
      <c r="D1" s="13" t="s">
        <v>144</v>
      </c>
      <c r="E1" s="13" t="s">
        <v>635</v>
      </c>
      <c r="F1" s="13" t="s">
        <v>636</v>
      </c>
      <c r="G1" s="13" t="s">
        <v>637</v>
      </c>
    </row>
    <row r="2" spans="1:7" ht="15">
      <c r="A2" s="80" t="s">
        <v>596</v>
      </c>
      <c r="B2" s="80">
        <v>22</v>
      </c>
      <c r="C2" s="118">
        <v>0.056555269922879174</v>
      </c>
      <c r="D2" s="80" t="s">
        <v>634</v>
      </c>
      <c r="E2" s="80"/>
      <c r="F2" s="80"/>
      <c r="G2" s="80"/>
    </row>
    <row r="3" spans="1:7" ht="15">
      <c r="A3" s="80" t="s">
        <v>597</v>
      </c>
      <c r="B3" s="80">
        <v>1</v>
      </c>
      <c r="C3" s="118">
        <v>0.002570694087403599</v>
      </c>
      <c r="D3" s="80" t="s">
        <v>634</v>
      </c>
      <c r="E3" s="80"/>
      <c r="F3" s="80"/>
      <c r="G3" s="80"/>
    </row>
    <row r="4" spans="1:7" ht="15">
      <c r="A4" s="80" t="s">
        <v>598</v>
      </c>
      <c r="B4" s="80">
        <v>0</v>
      </c>
      <c r="C4" s="118">
        <v>0</v>
      </c>
      <c r="D4" s="80" t="s">
        <v>634</v>
      </c>
      <c r="E4" s="80"/>
      <c r="F4" s="80"/>
      <c r="G4" s="80"/>
    </row>
    <row r="5" spans="1:7" ht="15">
      <c r="A5" s="80" t="s">
        <v>599</v>
      </c>
      <c r="B5" s="80">
        <v>366</v>
      </c>
      <c r="C5" s="118">
        <v>0.9408740359897172</v>
      </c>
      <c r="D5" s="80" t="s">
        <v>634</v>
      </c>
      <c r="E5" s="80"/>
      <c r="F5" s="80"/>
      <c r="G5" s="80"/>
    </row>
    <row r="6" spans="1:7" ht="15">
      <c r="A6" s="80" t="s">
        <v>600</v>
      </c>
      <c r="B6" s="80">
        <v>389</v>
      </c>
      <c r="C6" s="118">
        <v>1</v>
      </c>
      <c r="D6" s="80" t="s">
        <v>634</v>
      </c>
      <c r="E6" s="80"/>
      <c r="F6" s="80"/>
      <c r="G6" s="80"/>
    </row>
    <row r="7" spans="1:7" ht="15">
      <c r="A7" s="114" t="s">
        <v>233</v>
      </c>
      <c r="B7" s="114">
        <v>22</v>
      </c>
      <c r="C7" s="119">
        <v>0.013395069937171817</v>
      </c>
      <c r="D7" s="114" t="s">
        <v>634</v>
      </c>
      <c r="E7" s="114" t="b">
        <v>0</v>
      </c>
      <c r="F7" s="114" t="b">
        <v>0</v>
      </c>
      <c r="G7" s="114" t="b">
        <v>0</v>
      </c>
    </row>
    <row r="8" spans="1:7" ht="15">
      <c r="A8" s="114" t="s">
        <v>601</v>
      </c>
      <c r="B8" s="114">
        <v>7</v>
      </c>
      <c r="C8" s="119">
        <v>0.013916036595990154</v>
      </c>
      <c r="D8" s="114" t="s">
        <v>634</v>
      </c>
      <c r="E8" s="114" t="b">
        <v>0</v>
      </c>
      <c r="F8" s="114" t="b">
        <v>0</v>
      </c>
      <c r="G8" s="114" t="b">
        <v>0</v>
      </c>
    </row>
    <row r="9" spans="1:7" ht="15">
      <c r="A9" s="114" t="s">
        <v>602</v>
      </c>
      <c r="B9" s="114">
        <v>6</v>
      </c>
      <c r="C9" s="119">
        <v>0.02112745100035642</v>
      </c>
      <c r="D9" s="114" t="s">
        <v>634</v>
      </c>
      <c r="E9" s="114" t="b">
        <v>0</v>
      </c>
      <c r="F9" s="114" t="b">
        <v>0</v>
      </c>
      <c r="G9" s="114" t="b">
        <v>0</v>
      </c>
    </row>
    <row r="10" spans="1:7" ht="15">
      <c r="A10" s="114" t="s">
        <v>603</v>
      </c>
      <c r="B10" s="114">
        <v>4</v>
      </c>
      <c r="C10" s="119">
        <v>0.014084967333570947</v>
      </c>
      <c r="D10" s="114" t="s">
        <v>634</v>
      </c>
      <c r="E10" s="114" t="b">
        <v>0</v>
      </c>
      <c r="F10" s="114" t="b">
        <v>0</v>
      </c>
      <c r="G10" s="114" t="b">
        <v>0</v>
      </c>
    </row>
    <row r="11" spans="1:7" ht="15">
      <c r="A11" s="114" t="s">
        <v>604</v>
      </c>
      <c r="B11" s="114">
        <v>4</v>
      </c>
      <c r="C11" s="119">
        <v>0.014084967333570947</v>
      </c>
      <c r="D11" s="114" t="s">
        <v>634</v>
      </c>
      <c r="E11" s="114" t="b">
        <v>0</v>
      </c>
      <c r="F11" s="114" t="b">
        <v>0</v>
      </c>
      <c r="G11" s="114" t="b">
        <v>0</v>
      </c>
    </row>
    <row r="12" spans="1:7" ht="15">
      <c r="A12" s="114" t="s">
        <v>605</v>
      </c>
      <c r="B12" s="114">
        <v>4</v>
      </c>
      <c r="C12" s="119">
        <v>0.012002655056765949</v>
      </c>
      <c r="D12" s="114" t="s">
        <v>634</v>
      </c>
      <c r="E12" s="114" t="b">
        <v>0</v>
      </c>
      <c r="F12" s="114" t="b">
        <v>0</v>
      </c>
      <c r="G12" s="114" t="b">
        <v>0</v>
      </c>
    </row>
    <row r="13" spans="1:7" ht="15">
      <c r="A13" s="114" t="s">
        <v>606</v>
      </c>
      <c r="B13" s="114">
        <v>4</v>
      </c>
      <c r="C13" s="119">
        <v>0.012002655056765949</v>
      </c>
      <c r="D13" s="114" t="s">
        <v>634</v>
      </c>
      <c r="E13" s="114" t="b">
        <v>0</v>
      </c>
      <c r="F13" s="114" t="b">
        <v>0</v>
      </c>
      <c r="G13" s="114" t="b">
        <v>0</v>
      </c>
    </row>
    <row r="14" spans="1:7" ht="15">
      <c r="A14" s="114" t="s">
        <v>607</v>
      </c>
      <c r="B14" s="114">
        <v>3</v>
      </c>
      <c r="C14" s="119">
        <v>0.01056372550017821</v>
      </c>
      <c r="D14" s="114" t="s">
        <v>634</v>
      </c>
      <c r="E14" s="114" t="b">
        <v>0</v>
      </c>
      <c r="F14" s="114" t="b">
        <v>0</v>
      </c>
      <c r="G14" s="114" t="b">
        <v>0</v>
      </c>
    </row>
    <row r="15" spans="1:7" ht="15">
      <c r="A15" s="114" t="s">
        <v>608</v>
      </c>
      <c r="B15" s="114">
        <v>3</v>
      </c>
      <c r="C15" s="119">
        <v>0.012764866238374226</v>
      </c>
      <c r="D15" s="114" t="s">
        <v>634</v>
      </c>
      <c r="E15" s="114" t="b">
        <v>0</v>
      </c>
      <c r="F15" s="114" t="b">
        <v>0</v>
      </c>
      <c r="G15" s="114" t="b">
        <v>0</v>
      </c>
    </row>
    <row r="16" spans="1:7" ht="15">
      <c r="A16" s="114" t="s">
        <v>609</v>
      </c>
      <c r="B16" s="114">
        <v>3</v>
      </c>
      <c r="C16" s="119">
        <v>0.01056372550017821</v>
      </c>
      <c r="D16" s="114" t="s">
        <v>634</v>
      </c>
      <c r="E16" s="114" t="b">
        <v>0</v>
      </c>
      <c r="F16" s="114" t="b">
        <v>0</v>
      </c>
      <c r="G16" s="114" t="b">
        <v>0</v>
      </c>
    </row>
    <row r="17" spans="1:7" ht="15">
      <c r="A17" s="114" t="s">
        <v>610</v>
      </c>
      <c r="B17" s="114">
        <v>3</v>
      </c>
      <c r="C17" s="119">
        <v>0.01056372550017821</v>
      </c>
      <c r="D17" s="114" t="s">
        <v>634</v>
      </c>
      <c r="E17" s="114" t="b">
        <v>0</v>
      </c>
      <c r="F17" s="114" t="b">
        <v>0</v>
      </c>
      <c r="G17" s="114" t="b">
        <v>0</v>
      </c>
    </row>
    <row r="18" spans="1:7" ht="15">
      <c r="A18" s="114" t="s">
        <v>611</v>
      </c>
      <c r="B18" s="114">
        <v>3</v>
      </c>
      <c r="C18" s="119">
        <v>0.01056372550017821</v>
      </c>
      <c r="D18" s="114" t="s">
        <v>634</v>
      </c>
      <c r="E18" s="114" t="b">
        <v>0</v>
      </c>
      <c r="F18" s="114" t="b">
        <v>0</v>
      </c>
      <c r="G18" s="114" t="b">
        <v>0</v>
      </c>
    </row>
    <row r="19" spans="1:7" ht="15">
      <c r="A19" s="114" t="s">
        <v>612</v>
      </c>
      <c r="B19" s="114">
        <v>3</v>
      </c>
      <c r="C19" s="119">
        <v>0.01056372550017821</v>
      </c>
      <c r="D19" s="114" t="s">
        <v>634</v>
      </c>
      <c r="E19" s="114" t="b">
        <v>0</v>
      </c>
      <c r="F19" s="114" t="b">
        <v>0</v>
      </c>
      <c r="G19" s="114" t="b">
        <v>0</v>
      </c>
    </row>
    <row r="20" spans="1:7" ht="15">
      <c r="A20" s="114" t="s">
        <v>613</v>
      </c>
      <c r="B20" s="114">
        <v>3</v>
      </c>
      <c r="C20" s="119">
        <v>0.012764866238374226</v>
      </c>
      <c r="D20" s="114" t="s">
        <v>634</v>
      </c>
      <c r="E20" s="114" t="b">
        <v>0</v>
      </c>
      <c r="F20" s="114" t="b">
        <v>0</v>
      </c>
      <c r="G20" s="114" t="b">
        <v>0</v>
      </c>
    </row>
    <row r="21" spans="1:7" ht="15">
      <c r="A21" s="114" t="s">
        <v>614</v>
      </c>
      <c r="B21" s="114">
        <v>3</v>
      </c>
      <c r="C21" s="119">
        <v>0.01056372550017821</v>
      </c>
      <c r="D21" s="114" t="s">
        <v>634</v>
      </c>
      <c r="E21" s="114" t="b">
        <v>0</v>
      </c>
      <c r="F21" s="114" t="b">
        <v>0</v>
      </c>
      <c r="G21" s="114" t="b">
        <v>0</v>
      </c>
    </row>
    <row r="22" spans="1:7" ht="15">
      <c r="A22" s="114" t="s">
        <v>615</v>
      </c>
      <c r="B22" s="114">
        <v>3</v>
      </c>
      <c r="C22" s="119">
        <v>0.01652774118417399</v>
      </c>
      <c r="D22" s="114" t="s">
        <v>634</v>
      </c>
      <c r="E22" s="114" t="b">
        <v>0</v>
      </c>
      <c r="F22" s="114" t="b">
        <v>0</v>
      </c>
      <c r="G22" s="114" t="b">
        <v>0</v>
      </c>
    </row>
    <row r="23" spans="1:7" ht="15">
      <c r="A23" s="114" t="s">
        <v>616</v>
      </c>
      <c r="B23" s="114">
        <v>2</v>
      </c>
      <c r="C23" s="119">
        <v>0.008509910825582816</v>
      </c>
      <c r="D23" s="114" t="s">
        <v>634</v>
      </c>
      <c r="E23" s="114" t="b">
        <v>0</v>
      </c>
      <c r="F23" s="114" t="b">
        <v>0</v>
      </c>
      <c r="G23" s="114" t="b">
        <v>0</v>
      </c>
    </row>
    <row r="24" spans="1:7" ht="15">
      <c r="A24" s="114" t="s">
        <v>617</v>
      </c>
      <c r="B24" s="114">
        <v>2</v>
      </c>
      <c r="C24" s="119">
        <v>0.008509910825582816</v>
      </c>
      <c r="D24" s="114" t="s">
        <v>634</v>
      </c>
      <c r="E24" s="114" t="b">
        <v>1</v>
      </c>
      <c r="F24" s="114" t="b">
        <v>0</v>
      </c>
      <c r="G24" s="114" t="b">
        <v>0</v>
      </c>
    </row>
    <row r="25" spans="1:7" ht="15">
      <c r="A25" s="114" t="s">
        <v>222</v>
      </c>
      <c r="B25" s="114">
        <v>2</v>
      </c>
      <c r="C25" s="119">
        <v>0.011018494122782661</v>
      </c>
      <c r="D25" s="114" t="s">
        <v>634</v>
      </c>
      <c r="E25" s="114" t="b">
        <v>0</v>
      </c>
      <c r="F25" s="114" t="b">
        <v>0</v>
      </c>
      <c r="G25" s="114" t="b">
        <v>0</v>
      </c>
    </row>
    <row r="26" spans="1:7" ht="15">
      <c r="A26" s="114" t="s">
        <v>618</v>
      </c>
      <c r="B26" s="114">
        <v>2</v>
      </c>
      <c r="C26" s="119">
        <v>0.011018494122782661</v>
      </c>
      <c r="D26" s="114" t="s">
        <v>634</v>
      </c>
      <c r="E26" s="114" t="b">
        <v>0</v>
      </c>
      <c r="F26" s="114" t="b">
        <v>0</v>
      </c>
      <c r="G26" s="114" t="b">
        <v>0</v>
      </c>
    </row>
    <row r="27" spans="1:7" ht="15">
      <c r="A27" s="114" t="s">
        <v>619</v>
      </c>
      <c r="B27" s="114">
        <v>2</v>
      </c>
      <c r="C27" s="119">
        <v>0.008509910825582816</v>
      </c>
      <c r="D27" s="114" t="s">
        <v>634</v>
      </c>
      <c r="E27" s="114" t="b">
        <v>0</v>
      </c>
      <c r="F27" s="114" t="b">
        <v>0</v>
      </c>
      <c r="G27" s="114" t="b">
        <v>0</v>
      </c>
    </row>
    <row r="28" spans="1:7" ht="15">
      <c r="A28" s="114" t="s">
        <v>620</v>
      </c>
      <c r="B28" s="114">
        <v>2</v>
      </c>
      <c r="C28" s="119">
        <v>0.008509910825582816</v>
      </c>
      <c r="D28" s="114" t="s">
        <v>634</v>
      </c>
      <c r="E28" s="114" t="b">
        <v>0</v>
      </c>
      <c r="F28" s="114" t="b">
        <v>0</v>
      </c>
      <c r="G28" s="114" t="b">
        <v>0</v>
      </c>
    </row>
    <row r="29" spans="1:7" ht="15">
      <c r="A29" s="114" t="s">
        <v>621</v>
      </c>
      <c r="B29" s="114">
        <v>2</v>
      </c>
      <c r="C29" s="119">
        <v>0.008509910825582816</v>
      </c>
      <c r="D29" s="114" t="s">
        <v>634</v>
      </c>
      <c r="E29" s="114" t="b">
        <v>0</v>
      </c>
      <c r="F29" s="114" t="b">
        <v>0</v>
      </c>
      <c r="G29" s="114" t="b">
        <v>0</v>
      </c>
    </row>
    <row r="30" spans="1:7" ht="15">
      <c r="A30" s="114" t="s">
        <v>622</v>
      </c>
      <c r="B30" s="114">
        <v>2</v>
      </c>
      <c r="C30" s="119">
        <v>0.011018494122782661</v>
      </c>
      <c r="D30" s="114" t="s">
        <v>634</v>
      </c>
      <c r="E30" s="114" t="b">
        <v>0</v>
      </c>
      <c r="F30" s="114" t="b">
        <v>0</v>
      </c>
      <c r="G30" s="114" t="b">
        <v>0</v>
      </c>
    </row>
    <row r="31" spans="1:7" ht="15">
      <c r="A31" s="114" t="s">
        <v>623</v>
      </c>
      <c r="B31" s="114">
        <v>2</v>
      </c>
      <c r="C31" s="119">
        <v>0.008509910825582816</v>
      </c>
      <c r="D31" s="114" t="s">
        <v>634</v>
      </c>
      <c r="E31" s="114" t="b">
        <v>0</v>
      </c>
      <c r="F31" s="114" t="b">
        <v>0</v>
      </c>
      <c r="G31" s="114" t="b">
        <v>0</v>
      </c>
    </row>
    <row r="32" spans="1:7" ht="15">
      <c r="A32" s="114" t="s">
        <v>624</v>
      </c>
      <c r="B32" s="114">
        <v>2</v>
      </c>
      <c r="C32" s="119">
        <v>0.008509910825582816</v>
      </c>
      <c r="D32" s="114" t="s">
        <v>634</v>
      </c>
      <c r="E32" s="114" t="b">
        <v>1</v>
      </c>
      <c r="F32" s="114" t="b">
        <v>0</v>
      </c>
      <c r="G32" s="114" t="b">
        <v>0</v>
      </c>
    </row>
    <row r="33" spans="1:7" ht="15">
      <c r="A33" s="114" t="s">
        <v>625</v>
      </c>
      <c r="B33" s="114">
        <v>2</v>
      </c>
      <c r="C33" s="119">
        <v>0.008509910825582816</v>
      </c>
      <c r="D33" s="114" t="s">
        <v>634</v>
      </c>
      <c r="E33" s="114" t="b">
        <v>1</v>
      </c>
      <c r="F33" s="114" t="b">
        <v>0</v>
      </c>
      <c r="G33" s="114" t="b">
        <v>0</v>
      </c>
    </row>
    <row r="34" spans="1:7" ht="15">
      <c r="A34" s="114" t="s">
        <v>626</v>
      </c>
      <c r="B34" s="114">
        <v>2</v>
      </c>
      <c r="C34" s="119">
        <v>0.011018494122782661</v>
      </c>
      <c r="D34" s="114" t="s">
        <v>634</v>
      </c>
      <c r="E34" s="114" t="b">
        <v>0</v>
      </c>
      <c r="F34" s="114" t="b">
        <v>0</v>
      </c>
      <c r="G34" s="114" t="b">
        <v>0</v>
      </c>
    </row>
    <row r="35" spans="1:7" ht="15">
      <c r="A35" s="114" t="s">
        <v>627</v>
      </c>
      <c r="B35" s="114">
        <v>2</v>
      </c>
      <c r="C35" s="119">
        <v>0.008509910825582816</v>
      </c>
      <c r="D35" s="114" t="s">
        <v>634</v>
      </c>
      <c r="E35" s="114" t="b">
        <v>0</v>
      </c>
      <c r="F35" s="114" t="b">
        <v>0</v>
      </c>
      <c r="G35" s="114" t="b">
        <v>0</v>
      </c>
    </row>
    <row r="36" spans="1:7" ht="15">
      <c r="A36" s="114" t="s">
        <v>628</v>
      </c>
      <c r="B36" s="114">
        <v>2</v>
      </c>
      <c r="C36" s="119">
        <v>0.008509910825582816</v>
      </c>
      <c r="D36" s="114" t="s">
        <v>634</v>
      </c>
      <c r="E36" s="114" t="b">
        <v>1</v>
      </c>
      <c r="F36" s="114" t="b">
        <v>0</v>
      </c>
      <c r="G36" s="114" t="b">
        <v>0</v>
      </c>
    </row>
    <row r="37" spans="1:7" ht="15">
      <c r="A37" s="114" t="s">
        <v>629</v>
      </c>
      <c r="B37" s="114">
        <v>2</v>
      </c>
      <c r="C37" s="119">
        <v>0.008509910825582816</v>
      </c>
      <c r="D37" s="114" t="s">
        <v>634</v>
      </c>
      <c r="E37" s="114" t="b">
        <v>0</v>
      </c>
      <c r="F37" s="114" t="b">
        <v>0</v>
      </c>
      <c r="G37" s="114" t="b">
        <v>0</v>
      </c>
    </row>
    <row r="38" spans="1:7" ht="15">
      <c r="A38" s="114" t="s">
        <v>630</v>
      </c>
      <c r="B38" s="114">
        <v>2</v>
      </c>
      <c r="C38" s="119">
        <v>0.011018494122782661</v>
      </c>
      <c r="D38" s="114" t="s">
        <v>634</v>
      </c>
      <c r="E38" s="114" t="b">
        <v>0</v>
      </c>
      <c r="F38" s="114" t="b">
        <v>0</v>
      </c>
      <c r="G38" s="114" t="b">
        <v>0</v>
      </c>
    </row>
    <row r="39" spans="1:7" ht="15">
      <c r="A39" s="114" t="s">
        <v>238</v>
      </c>
      <c r="B39" s="114">
        <v>2</v>
      </c>
      <c r="C39" s="119">
        <v>0.011018494122782661</v>
      </c>
      <c r="D39" s="114" t="s">
        <v>634</v>
      </c>
      <c r="E39" s="114" t="b">
        <v>0</v>
      </c>
      <c r="F39" s="114" t="b">
        <v>0</v>
      </c>
      <c r="G39" s="114" t="b">
        <v>0</v>
      </c>
    </row>
    <row r="40" spans="1:7" ht="15">
      <c r="A40" s="114" t="s">
        <v>631</v>
      </c>
      <c r="B40" s="114">
        <v>2</v>
      </c>
      <c r="C40" s="119">
        <v>0.011018494122782661</v>
      </c>
      <c r="D40" s="114" t="s">
        <v>634</v>
      </c>
      <c r="E40" s="114" t="b">
        <v>0</v>
      </c>
      <c r="F40" s="114" t="b">
        <v>0</v>
      </c>
      <c r="G40" s="114" t="b">
        <v>0</v>
      </c>
    </row>
    <row r="41" spans="1:7" ht="15">
      <c r="A41" s="114" t="s">
        <v>233</v>
      </c>
      <c r="B41" s="114">
        <v>16</v>
      </c>
      <c r="C41" s="119">
        <v>0.012315298184910279</v>
      </c>
      <c r="D41" s="114" t="s">
        <v>580</v>
      </c>
      <c r="E41" s="114" t="b">
        <v>0</v>
      </c>
      <c r="F41" s="114" t="b">
        <v>0</v>
      </c>
      <c r="G41" s="114" t="b">
        <v>0</v>
      </c>
    </row>
    <row r="42" spans="1:7" ht="15">
      <c r="A42" s="114" t="s">
        <v>601</v>
      </c>
      <c r="B42" s="114">
        <v>5</v>
      </c>
      <c r="C42" s="119">
        <v>0.013632035849133212</v>
      </c>
      <c r="D42" s="114" t="s">
        <v>580</v>
      </c>
      <c r="E42" s="114" t="b">
        <v>0</v>
      </c>
      <c r="F42" s="114" t="b">
        <v>0</v>
      </c>
      <c r="G42" s="114" t="b">
        <v>0</v>
      </c>
    </row>
    <row r="43" spans="1:7" ht="15">
      <c r="A43" s="114" t="s">
        <v>602</v>
      </c>
      <c r="B43" s="114">
        <v>5</v>
      </c>
      <c r="C43" s="119">
        <v>0.02500175038262</v>
      </c>
      <c r="D43" s="114" t="s">
        <v>580</v>
      </c>
      <c r="E43" s="114" t="b">
        <v>0</v>
      </c>
      <c r="F43" s="114" t="b">
        <v>0</v>
      </c>
      <c r="G43" s="114" t="b">
        <v>0</v>
      </c>
    </row>
    <row r="44" spans="1:7" ht="15">
      <c r="A44" s="114" t="s">
        <v>604</v>
      </c>
      <c r="B44" s="114">
        <v>4</v>
      </c>
      <c r="C44" s="119">
        <v>0.015976457241966145</v>
      </c>
      <c r="D44" s="114" t="s">
        <v>580</v>
      </c>
      <c r="E44" s="114" t="b">
        <v>0</v>
      </c>
      <c r="F44" s="114" t="b">
        <v>0</v>
      </c>
      <c r="G44" s="114" t="b">
        <v>0</v>
      </c>
    </row>
    <row r="45" spans="1:7" ht="15">
      <c r="A45" s="114" t="s">
        <v>603</v>
      </c>
      <c r="B45" s="114">
        <v>3</v>
      </c>
      <c r="C45" s="119">
        <v>0.015001050229572002</v>
      </c>
      <c r="D45" s="114" t="s">
        <v>580</v>
      </c>
      <c r="E45" s="114" t="b">
        <v>0</v>
      </c>
      <c r="F45" s="114" t="b">
        <v>0</v>
      </c>
      <c r="G45" s="114" t="b">
        <v>0</v>
      </c>
    </row>
    <row r="46" spans="1:7" ht="15">
      <c r="A46" s="114" t="s">
        <v>607</v>
      </c>
      <c r="B46" s="114">
        <v>3</v>
      </c>
      <c r="C46" s="119">
        <v>0.01198234293147461</v>
      </c>
      <c r="D46" s="114" t="s">
        <v>580</v>
      </c>
      <c r="E46" s="114" t="b">
        <v>0</v>
      </c>
      <c r="F46" s="114" t="b">
        <v>0</v>
      </c>
      <c r="G46" s="114" t="b">
        <v>0</v>
      </c>
    </row>
    <row r="47" spans="1:7" ht="15">
      <c r="A47" s="114" t="s">
        <v>608</v>
      </c>
      <c r="B47" s="114">
        <v>3</v>
      </c>
      <c r="C47" s="119">
        <v>0.015001050229572002</v>
      </c>
      <c r="D47" s="114" t="s">
        <v>580</v>
      </c>
      <c r="E47" s="114" t="b">
        <v>0</v>
      </c>
      <c r="F47" s="114" t="b">
        <v>0</v>
      </c>
      <c r="G47" s="114" t="b">
        <v>0</v>
      </c>
    </row>
    <row r="48" spans="1:7" ht="15">
      <c r="A48" s="114" t="s">
        <v>630</v>
      </c>
      <c r="B48" s="114">
        <v>2</v>
      </c>
      <c r="C48" s="119">
        <v>0.013441042960636359</v>
      </c>
      <c r="D48" s="114" t="s">
        <v>580</v>
      </c>
      <c r="E48" s="114" t="b">
        <v>0</v>
      </c>
      <c r="F48" s="114" t="b">
        <v>0</v>
      </c>
      <c r="G48" s="114" t="b">
        <v>0</v>
      </c>
    </row>
    <row r="49" spans="1:7" ht="15">
      <c r="A49" s="114" t="s">
        <v>606</v>
      </c>
      <c r="B49" s="114">
        <v>2</v>
      </c>
      <c r="C49" s="119">
        <v>0.010000700153048001</v>
      </c>
      <c r="D49" s="114" t="s">
        <v>580</v>
      </c>
      <c r="E49" s="114" t="b">
        <v>0</v>
      </c>
      <c r="F49" s="114" t="b">
        <v>0</v>
      </c>
      <c r="G49" s="114" t="b">
        <v>0</v>
      </c>
    </row>
    <row r="50" spans="1:7" ht="15">
      <c r="A50" s="114" t="s">
        <v>613</v>
      </c>
      <c r="B50" s="114">
        <v>2</v>
      </c>
      <c r="C50" s="119">
        <v>0.013441042960636359</v>
      </c>
      <c r="D50" s="114" t="s">
        <v>580</v>
      </c>
      <c r="E50" s="114" t="b">
        <v>0</v>
      </c>
      <c r="F50" s="114" t="b">
        <v>0</v>
      </c>
      <c r="G50" s="114" t="b">
        <v>0</v>
      </c>
    </row>
    <row r="51" spans="1:7" ht="15">
      <c r="A51" s="114" t="s">
        <v>619</v>
      </c>
      <c r="B51" s="114">
        <v>2</v>
      </c>
      <c r="C51" s="119">
        <v>0.010000700153048001</v>
      </c>
      <c r="D51" s="114" t="s">
        <v>580</v>
      </c>
      <c r="E51" s="114" t="b">
        <v>0</v>
      </c>
      <c r="F51" s="114" t="b">
        <v>0</v>
      </c>
      <c r="G51" s="114" t="b">
        <v>0</v>
      </c>
    </row>
    <row r="52" spans="1:7" ht="15">
      <c r="A52" s="114" t="s">
        <v>621</v>
      </c>
      <c r="B52" s="114">
        <v>2</v>
      </c>
      <c r="C52" s="119">
        <v>0.010000700153048001</v>
      </c>
      <c r="D52" s="114" t="s">
        <v>580</v>
      </c>
      <c r="E52" s="114" t="b">
        <v>0</v>
      </c>
      <c r="F52" s="114" t="b">
        <v>0</v>
      </c>
      <c r="G52" s="114" t="b">
        <v>0</v>
      </c>
    </row>
    <row r="53" spans="1:7" ht="15">
      <c r="A53" s="114" t="s">
        <v>609</v>
      </c>
      <c r="B53" s="114">
        <v>2</v>
      </c>
      <c r="C53" s="119">
        <v>0.010000700153048001</v>
      </c>
      <c r="D53" s="114" t="s">
        <v>580</v>
      </c>
      <c r="E53" s="114" t="b">
        <v>0</v>
      </c>
      <c r="F53" s="114" t="b">
        <v>0</v>
      </c>
      <c r="G53" s="114" t="b">
        <v>0</v>
      </c>
    </row>
    <row r="54" spans="1:7" ht="15">
      <c r="A54" s="114" t="s">
        <v>617</v>
      </c>
      <c r="B54" s="114">
        <v>2</v>
      </c>
      <c r="C54" s="119">
        <v>0.010000700153048001</v>
      </c>
      <c r="D54" s="114" t="s">
        <v>580</v>
      </c>
      <c r="E54" s="114" t="b">
        <v>1</v>
      </c>
      <c r="F54" s="114" t="b">
        <v>0</v>
      </c>
      <c r="G54" s="114" t="b">
        <v>0</v>
      </c>
    </row>
    <row r="55" spans="1:7" ht="15">
      <c r="A55" s="114" t="s">
        <v>620</v>
      </c>
      <c r="B55" s="114">
        <v>2</v>
      </c>
      <c r="C55" s="119">
        <v>0.010000700153048001</v>
      </c>
      <c r="D55" s="114" t="s">
        <v>580</v>
      </c>
      <c r="E55" s="114" t="b">
        <v>0</v>
      </c>
      <c r="F55" s="114" t="b">
        <v>0</v>
      </c>
      <c r="G55" s="114" t="b">
        <v>0</v>
      </c>
    </row>
    <row r="56" spans="1:7" ht="15">
      <c r="A56" s="114" t="s">
        <v>616</v>
      </c>
      <c r="B56" s="114">
        <v>2</v>
      </c>
      <c r="C56" s="119">
        <v>0.010000700153048001</v>
      </c>
      <c r="D56" s="114" t="s">
        <v>580</v>
      </c>
      <c r="E56" s="114" t="b">
        <v>0</v>
      </c>
      <c r="F56" s="114" t="b">
        <v>0</v>
      </c>
      <c r="G56" s="114" t="b">
        <v>0</v>
      </c>
    </row>
    <row r="57" spans="1:7" ht="15">
      <c r="A57" s="114" t="s">
        <v>610</v>
      </c>
      <c r="B57" s="114">
        <v>2</v>
      </c>
      <c r="C57" s="119">
        <v>0.010000700153048001</v>
      </c>
      <c r="D57" s="114" t="s">
        <v>580</v>
      </c>
      <c r="E57" s="114" t="b">
        <v>0</v>
      </c>
      <c r="F57" s="114" t="b">
        <v>0</v>
      </c>
      <c r="G57" s="114" t="b">
        <v>0</v>
      </c>
    </row>
    <row r="58" spans="1:7" ht="15">
      <c r="A58" s="114" t="s">
        <v>626</v>
      </c>
      <c r="B58" s="114">
        <v>2</v>
      </c>
      <c r="C58" s="119">
        <v>0.013441042960636359</v>
      </c>
      <c r="D58" s="114" t="s">
        <v>580</v>
      </c>
      <c r="E58" s="114" t="b">
        <v>0</v>
      </c>
      <c r="F58" s="114" t="b">
        <v>0</v>
      </c>
      <c r="G58" s="114" t="b">
        <v>0</v>
      </c>
    </row>
    <row r="59" spans="1:7" ht="15">
      <c r="A59" s="114" t="s">
        <v>623</v>
      </c>
      <c r="B59" s="114">
        <v>2</v>
      </c>
      <c r="C59" s="119">
        <v>0.010000700153048001</v>
      </c>
      <c r="D59" s="114" t="s">
        <v>580</v>
      </c>
      <c r="E59" s="114" t="b">
        <v>0</v>
      </c>
      <c r="F59" s="114" t="b">
        <v>0</v>
      </c>
      <c r="G59" s="114" t="b">
        <v>0</v>
      </c>
    </row>
    <row r="60" spans="1:7" ht="15">
      <c r="A60" s="114" t="s">
        <v>605</v>
      </c>
      <c r="B60" s="114">
        <v>2</v>
      </c>
      <c r="C60" s="119">
        <v>0.010000700153048001</v>
      </c>
      <c r="D60" s="114" t="s">
        <v>580</v>
      </c>
      <c r="E60" s="114" t="b">
        <v>0</v>
      </c>
      <c r="F60" s="114" t="b">
        <v>0</v>
      </c>
      <c r="G60" s="114" t="b">
        <v>0</v>
      </c>
    </row>
    <row r="61" spans="1:7" ht="15">
      <c r="A61" s="114" t="s">
        <v>622</v>
      </c>
      <c r="B61" s="114">
        <v>2</v>
      </c>
      <c r="C61" s="119">
        <v>0.013441042960636359</v>
      </c>
      <c r="D61" s="114" t="s">
        <v>580</v>
      </c>
      <c r="E61" s="114" t="b">
        <v>0</v>
      </c>
      <c r="F61" s="114" t="b">
        <v>0</v>
      </c>
      <c r="G61" s="114" t="b">
        <v>0</v>
      </c>
    </row>
    <row r="62" spans="1:7" ht="15">
      <c r="A62" s="114" t="s">
        <v>222</v>
      </c>
      <c r="B62" s="114">
        <v>2</v>
      </c>
      <c r="C62" s="119">
        <v>0.013441042960636359</v>
      </c>
      <c r="D62" s="114" t="s">
        <v>580</v>
      </c>
      <c r="E62" s="114" t="b">
        <v>0</v>
      </c>
      <c r="F62" s="114" t="b">
        <v>0</v>
      </c>
      <c r="G62" s="114" t="b">
        <v>0</v>
      </c>
    </row>
    <row r="63" spans="1:7" ht="15">
      <c r="A63" s="114" t="s">
        <v>618</v>
      </c>
      <c r="B63" s="114">
        <v>2</v>
      </c>
      <c r="C63" s="119">
        <v>0.013441042960636359</v>
      </c>
      <c r="D63" s="114" t="s">
        <v>580</v>
      </c>
      <c r="E63" s="114" t="b">
        <v>0</v>
      </c>
      <c r="F63" s="114" t="b">
        <v>0</v>
      </c>
      <c r="G63" s="114" t="b">
        <v>0</v>
      </c>
    </row>
    <row r="64" spans="1:7" ht="15">
      <c r="A64" s="114" t="s">
        <v>233</v>
      </c>
      <c r="B64" s="114">
        <v>6</v>
      </c>
      <c r="C64" s="119">
        <v>0.01625457775898596</v>
      </c>
      <c r="D64" s="114" t="s">
        <v>581</v>
      </c>
      <c r="E64" s="114" t="b">
        <v>0</v>
      </c>
      <c r="F64" s="114" t="b">
        <v>0</v>
      </c>
      <c r="G64" s="114" t="b">
        <v>0</v>
      </c>
    </row>
    <row r="65" spans="1:7" ht="15">
      <c r="A65" s="114" t="s">
        <v>614</v>
      </c>
      <c r="B65" s="114">
        <v>3</v>
      </c>
      <c r="C65" s="119">
        <v>0.013893692107568363</v>
      </c>
      <c r="D65" s="114" t="s">
        <v>581</v>
      </c>
      <c r="E65" s="114" t="b">
        <v>0</v>
      </c>
      <c r="F65" s="114" t="b">
        <v>0</v>
      </c>
      <c r="G65" s="114" t="b">
        <v>0</v>
      </c>
    </row>
    <row r="66" spans="1:7" ht="15">
      <c r="A66" s="114" t="s">
        <v>615</v>
      </c>
      <c r="B66" s="114">
        <v>3</v>
      </c>
      <c r="C66" s="119">
        <v>0.03591467309462971</v>
      </c>
      <c r="D66" s="114" t="s">
        <v>581</v>
      </c>
      <c r="E66" s="114" t="b">
        <v>0</v>
      </c>
      <c r="F66" s="114" t="b">
        <v>0</v>
      </c>
      <c r="G66" s="114" t="b">
        <v>0</v>
      </c>
    </row>
    <row r="67" spans="1:7" ht="15">
      <c r="A67" s="114" t="s">
        <v>601</v>
      </c>
      <c r="B67" s="114">
        <v>2</v>
      </c>
      <c r="C67" s="119">
        <v>0.01468065399137423</v>
      </c>
      <c r="D67" s="114" t="s">
        <v>581</v>
      </c>
      <c r="E67" s="114" t="b">
        <v>0</v>
      </c>
      <c r="F67" s="114" t="b">
        <v>0</v>
      </c>
      <c r="G67" s="114" t="b">
        <v>0</v>
      </c>
    </row>
    <row r="68" spans="1:7" ht="15">
      <c r="A68" s="114" t="s">
        <v>628</v>
      </c>
      <c r="B68" s="114">
        <v>2</v>
      </c>
      <c r="C68" s="119">
        <v>0.01468065399137423</v>
      </c>
      <c r="D68" s="114" t="s">
        <v>581</v>
      </c>
      <c r="E68" s="114" t="b">
        <v>1</v>
      </c>
      <c r="F68" s="114" t="b">
        <v>0</v>
      </c>
      <c r="G68" s="114" t="b">
        <v>0</v>
      </c>
    </row>
    <row r="69" spans="1:7" ht="15">
      <c r="A69" s="114" t="s">
        <v>606</v>
      </c>
      <c r="B69" s="114">
        <v>2</v>
      </c>
      <c r="C69" s="119">
        <v>0.01468065399137423</v>
      </c>
      <c r="D69" s="114" t="s">
        <v>581</v>
      </c>
      <c r="E69" s="114" t="b">
        <v>0</v>
      </c>
      <c r="F69" s="114" t="b">
        <v>0</v>
      </c>
      <c r="G69" s="114" t="b">
        <v>0</v>
      </c>
    </row>
    <row r="70" spans="1:7" ht="15">
      <c r="A70" s="114" t="s">
        <v>611</v>
      </c>
      <c r="B70" s="114">
        <v>2</v>
      </c>
      <c r="C70" s="119">
        <v>0.01468065399137423</v>
      </c>
      <c r="D70" s="114" t="s">
        <v>581</v>
      </c>
      <c r="E70" s="114" t="b">
        <v>0</v>
      </c>
      <c r="F70" s="114" t="b">
        <v>0</v>
      </c>
      <c r="G70" s="114" t="b">
        <v>0</v>
      </c>
    </row>
    <row r="71" spans="1:7" ht="15">
      <c r="A71" s="114" t="s">
        <v>612</v>
      </c>
      <c r="B71" s="114">
        <v>2</v>
      </c>
      <c r="C71" s="119">
        <v>0.01468065399137423</v>
      </c>
      <c r="D71" s="114" t="s">
        <v>581</v>
      </c>
      <c r="E71" s="114" t="b">
        <v>0</v>
      </c>
      <c r="F71" s="114" t="b">
        <v>0</v>
      </c>
      <c r="G71" s="114" t="b">
        <v>0</v>
      </c>
    </row>
    <row r="72" spans="1:7" ht="15">
      <c r="A72" s="114" t="s">
        <v>605</v>
      </c>
      <c r="B72" s="114">
        <v>2</v>
      </c>
      <c r="C72" s="119">
        <v>0.01468065399137423</v>
      </c>
      <c r="D72" s="114" t="s">
        <v>581</v>
      </c>
      <c r="E72" s="114" t="b">
        <v>0</v>
      </c>
      <c r="F72" s="114" t="b">
        <v>0</v>
      </c>
      <c r="G72" s="114" t="b">
        <v>0</v>
      </c>
    </row>
    <row r="73" spans="1:7" ht="15">
      <c r="A73" s="114" t="s">
        <v>238</v>
      </c>
      <c r="B73" s="114">
        <v>2</v>
      </c>
      <c r="C73" s="119">
        <v>0.023943115396419804</v>
      </c>
      <c r="D73" s="114" t="s">
        <v>581</v>
      </c>
      <c r="E73" s="114" t="b">
        <v>0</v>
      </c>
      <c r="F73" s="114" t="b">
        <v>0</v>
      </c>
      <c r="G73" s="114" t="b">
        <v>0</v>
      </c>
    </row>
    <row r="74" spans="1:7" ht="15">
      <c r="A74" s="114" t="s">
        <v>631</v>
      </c>
      <c r="B74" s="114">
        <v>2</v>
      </c>
      <c r="C74" s="119">
        <v>0.023943115396419804</v>
      </c>
      <c r="D74" s="114" t="s">
        <v>581</v>
      </c>
      <c r="E74" s="114" t="b">
        <v>0</v>
      </c>
      <c r="F74" s="114" t="b">
        <v>0</v>
      </c>
      <c r="G74" s="11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543E2B-9A1B-4384-8876-DE4BFEDE7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2019-01-23T13:46:42Z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