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<sst xmlns="http://schemas.openxmlformats.org/spreadsheetml/2006/main" count="1484" uniqueCount="611">
  <si>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</si>
  <si>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</si>
  <si>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</si>
  <si>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</si>
  <si>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</si>
  <si>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</si>
  <si>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</si>
  <si>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</si>
  <si>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</si>
  <si>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</si>
  <si>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</si>
  <si>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</si>
  <si>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</si>
  <si>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</si>
  <si>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</si>
  <si>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</si>
  <si>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</si>
  <si>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</si>
  <si>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</si>
  <si>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</si>
  <si>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</si>
  <si>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</si>
  <si>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</si>
  <si>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</si>
  <si>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</si>
  <si>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</si>
  <si>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</si>
  <si>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</si>
  <si>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</si>
  <si>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</si>
  <si>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</si>
  <si>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</si>
  <si>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</si>
  <si>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</si>
  <si>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</si>
  <si>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</si>
  <si>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</si>
  <si>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</si>
  <si>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</si>
  <si>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</si>
  <si>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</si>
  <si>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</si>
  <si>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</si>
  <si>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</si>
  <si>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</si>
  <si>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</si>
  <si>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</si>
  <si>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</si>
  <si>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</si>
  <si>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</si>
  <si>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</si>
  <si>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</si>
  <si>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</si>
  <si>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</si>
  <si>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</si>
  <si>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</si>
  <si>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</si>
  <si>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</si>
  <si>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</si>
  <si>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</si>
  <si>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</si>
  <si>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</si>
  <si>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</si>
  <si>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</si>
  <si>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</si>
  <si>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</si>
  <si>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</si>
  <si>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</si>
  <si>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</si>
  <si>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</si>
  <si>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</si>
  <si>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</si>
  <si>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</si>
  <si>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</si>
  <si>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</si>
  <si>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</si>
  <si>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</si>
  <si>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</si>
  <si>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</si>
  <si>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</si>
  <si>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</si>
  <si>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</si>
  <si>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</si>
  <si>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</si>
  <si>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</si>
  <si>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</si>
  <si>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</si>
  <si>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</si>
  <si>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</si>
  <si>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</si>
  <si>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</si>
  <si>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</si>
  <si>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</si>
  <si>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</si>
  <si>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</si>
  <si>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</si>
  <si>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</si>
  <si>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</si>
  <si>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</si>
  <si>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</si>
  <si>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</si>
  <si>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</si>
  <si>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</si>
  <si>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</si>
  <si>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</si>
  <si>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</si>
  <si>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</si>
  <si>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</si>
  <si>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</si>
  <si>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</si>
  <si>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</si>
  <si>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</si>
  <si>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</si>
  <si>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</si>
  <si>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</si>
  <si>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</si>
  <si>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</si>
  <si>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</si>
  <si>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</si>
  <si>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</si>
  <si>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</si>
  <si>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</si>
  <si>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</si>
  <si>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</si>
  <si>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</si>
  <si>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</si>
  <si>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</si>
  <si>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</si>
  <si>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</si>
  <si>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</si>
  <si>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</si>
  <si>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</si>
  <si>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</si>
  <si>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</si>
  <si>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</si>
  <si>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</si>
  <si>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</si>
  <si>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</si>
  <si>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</si>
  <si>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</si>
  <si>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</si>
  <si>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</si>
  <si>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</si>
  <si>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</si>
  <si>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</si>
  <si>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</si>
  <si>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</si>
  <si>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</si>
  <si>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</si>
  <si>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</si>
  <si>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</si>
  <si>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</si>
  <si>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</si>
  <si>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</si>
  <si>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</si>
  <si>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</si>
  <si>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</si>
  <si>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</si>
  <si>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</si>
  <si>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</si>
  <si>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</si>
  <si>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</si>
  <si>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</si>
  <si>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</si>
  <si>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</si>
  <si>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</si>
  <si>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</si>
  <si>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</si>
  <si>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</si>
  <si>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</si>
  <si>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</si>
  <si>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</si>
  <si>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</si>
  <si>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</si>
  <si>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</si>
  <si>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</si>
  <si>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</si>
  <si>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</si>
  <si>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</si>
  <si>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</si>
  <si>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</si>
  <si>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</si>
  <si>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</si>
  <si>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</si>
  <si>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</si>
  <si>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</si>
  <si>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</si>
  <si>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</si>
  <si>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</si>
  <si>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</si>
  <si>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</si>
  <si>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</si>
  <si>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</si>
  <si>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</si>
  <si>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</si>
  <si>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</si>
  <si>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</si>
  <si>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</si>
  <si>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</si>
  <si>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</si>
  <si>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</si>
  <si>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</si>
  <si>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</si>
  <si>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</si>
  <si>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</si>
  <si>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</si>
  <si>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</si>
  <si>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</si>
  <si>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</si>
  <si>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</si>
  <si>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</si>
  <si>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</si>
  <si>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mepaa_</t>
  </si>
  <si>
    <t>hnanenden</t>
  </si>
  <si>
    <t>sofianebenzaza</t>
  </si>
  <si>
    <t>mathiuslanda</t>
  </si>
  <si>
    <t>https_error_4o4</t>
  </si>
  <si>
    <t>aaaloyaltyworld</t>
  </si>
  <si>
    <t>smoke_infinity</t>
  </si>
  <si>
    <t>walid1959halabi</t>
  </si>
  <si>
    <t>infopalangkakan</t>
  </si>
  <si>
    <t>rizalanthopani</t>
  </si>
  <si>
    <t>iqbalaal</t>
  </si>
  <si>
    <t>tibyan_mubarak</t>
  </si>
  <si>
    <t>Mentions</t>
  </si>
  <si>
    <t>Replies to</t>
  </si>
  <si>
    <t>Abis jalan kaki dari Masjid Bilal ke Al Saha, trus saya bilang ini viewnya asik banget deh soalnya nggak kayak view yang biasa saya lewatin di depan masjid atau hotel. Mungkin jamaah hajiâ€¦ https://t.co/ICVP4vkGMy</t>
  </si>
  <si>
    <t>@iqbalaal @rizalanthopani @Infopalangkakan Bejakeun al saha na aku biar dunia tau:(</t>
  </si>
  <si>
    <t>Heureusement que je suis pas considéré comme québécois hence making it easier for me to express myself the way I wish.
Zaama tu détiens les clés de la morale et autre désillusions.
3adiq al saha monsieur Bock-Côté https://t.co/iWKgINE4Kc</t>
  </si>
  <si>
    <t>RT @sofianebenzaza: Heureusement que je suis pas considéré comme québécois hence making it easier for me to express myself the way I wish.…</t>
  </si>
  <si>
    <t>@Tibyan_Mubarak Professor Jaafar Malik he his practice is Infront of Al Saha restaurant
He is the best I assure you</t>
  </si>
  <si>
    <t>its the perfect time to hit the gym with AAA Loyalty's valued partner Sir Al Saha Fitness. On enrolling for 12 months get 2 months absolutely free!
Call us today on 600-546671 or visit https://t.co/G2T2mRIJHr to find out more. https://t.co/3Hk0mPa9MQ</t>
  </si>
  <si>
    <t>Приехал табак AL SAHA, завод находится в Турции!
Сырье возят из Германии!
Вложили в производство 250 миллионов!
Прокуриваем!_xD83D__xDCA8__xD83D__xDC4B_
И в ближайшее время снимем обзор!
А вы уже… https://t.co/pSUi5EHdwr</t>
  </si>
  <si>
    <t>تشكيلة الولادي لشتاء2019 ..
نوعية عالية الجودة
وألوان حديثة وموديلات متنوعة ..
أهلاً وسهلاً بالجميع..
Halabi kids-Halabi fashion
Akkar-halba-al saha
Al Halabi Building
Contact us : 81 380190
We open from 8:00amtill 7:30pm</t>
  </si>
  <si>
    <t>https://www.instagram.com/p/BsYocbalsFr/?utm_source=ig_twitter_share&amp;igshid=uri60cwquifc</t>
  </si>
  <si>
    <t>https://twitter.com/mbockcote/status/1084227129884196865</t>
  </si>
  <si>
    <t>https://www.aaaloyalty.com/</t>
  </si>
  <si>
    <t>https://www.instagram.com/p/Bs0Vw-knqF-/?utm_source=ig_twitter_share&amp;igshid=1szvu3nrv2mu1</t>
  </si>
  <si>
    <t>instagram.com</t>
  </si>
  <si>
    <t>twitter.com</t>
  </si>
  <si>
    <t>aaaloyalty.com</t>
  </si>
  <si>
    <t>https://pbs.twimg.com/media/DxFjS0EXQAEvJGO.jpg</t>
  </si>
  <si>
    <t>http://pbs.twimg.com/profile_images/1001108546207891458/x6Kq_A6w_normal.jpg</t>
  </si>
  <si>
    <t>http://pbs.twimg.com/profile_images/1081575042045988864/0oAUIcGL_normal.jpg</t>
  </si>
  <si>
    <t>http://pbs.twimg.com/profile_images/979825254330765312/QU2VWkfN_normal.jpg</t>
  </si>
  <si>
    <t>http://pbs.twimg.com/profile_images/758130220939476992/9YdkWZnx_normal.jpg</t>
  </si>
  <si>
    <t>http://pbs.twimg.com/profile_images/1077534852419932162/XZfpkcD__normal.jpg</t>
  </si>
  <si>
    <t>http://pbs.twimg.com/profile_images/1047433884911259648/jKWB3D55_normal.jpg</t>
  </si>
  <si>
    <t>http://pbs.twimg.com/profile_images/1071842992879779840/zoztU_pa_normal.jpg</t>
  </si>
  <si>
    <t>https://twitter.com/#!/mepaa_/status/1083105767304105985</t>
  </si>
  <si>
    <t>https://twitter.com/#!/hnanenden/status/1083921002822811649</t>
  </si>
  <si>
    <t>https://twitter.com/#!/sofianebenzaza/status/1084623428613824512</t>
  </si>
  <si>
    <t>https://twitter.com/#!/mathiuslanda/status/1084681327956426752</t>
  </si>
  <si>
    <t>https://twitter.com/#!/https_error_4o4/status/1085638074359562248</t>
  </si>
  <si>
    <t>https://twitter.com/#!/aaaloyaltyworld/status/1085758169983471616</t>
  </si>
  <si>
    <t>https://twitter.com/#!/smoke_infinity/status/1086616362741579777</t>
  </si>
  <si>
    <t>https://twitter.com/#!/walid1959halabi/status/1087634600304758785</t>
  </si>
  <si>
    <t>1083105767304105985</t>
  </si>
  <si>
    <t>1083921002822811649</t>
  </si>
  <si>
    <t>1084623428613824512</t>
  </si>
  <si>
    <t>1084681327956426752</t>
  </si>
  <si>
    <t>1085638074359562248</t>
  </si>
  <si>
    <t>1085758169983471616</t>
  </si>
  <si>
    <t>1086616362741579777</t>
  </si>
  <si>
    <t>1087634600304758785</t>
  </si>
  <si>
    <t>1083896744633524225</t>
  </si>
  <si>
    <t>1085627876991471617</t>
  </si>
  <si>
    <t/>
  </si>
  <si>
    <t>243513530</t>
  </si>
  <si>
    <t>2521965418</t>
  </si>
  <si>
    <t>in</t>
  </si>
  <si>
    <t>fr</t>
  </si>
  <si>
    <t>en</t>
  </si>
  <si>
    <t>ru</t>
  </si>
  <si>
    <t>und</t>
  </si>
  <si>
    <t>1084227129884196865</t>
  </si>
  <si>
    <t>Instagram</t>
  </si>
  <si>
    <t>Twitter for iPhone</t>
  </si>
  <si>
    <t>Twitter for Android</t>
  </si>
  <si>
    <t>Twitter Web Client</t>
  </si>
  <si>
    <t>Facebook</t>
  </si>
  <si>
    <t>39.4311578,24.2926138 
39.8769389,24.2926138 
39.8769389,24.6315642 
39.4311578,24.6315642</t>
  </si>
  <si>
    <t>Kingdom of Saudi Arabia</t>
  </si>
  <si>
    <t>SA</t>
  </si>
  <si>
    <t>Al Madinah Al Munawwarah, Kingdom of Saudi Arabia</t>
  </si>
  <si>
    <t>014212bc59596315</t>
  </si>
  <si>
    <t>Al Madinah Al Munawwarah</t>
  </si>
  <si>
    <t>city</t>
  </si>
  <si>
    <t>https://api.twitter.com/1.1/geo/id/014212bc59596315.json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</si>
  <si>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</si>
  <si>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</si>
  <si>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</si>
  <si>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</si>
  <si>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</si>
  <si>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</si>
  <si>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</si>
  <si>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</si>
  <si>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</si>
  <si>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</si>
  <si>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</si>
  <si>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</si>
  <si>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</si>
  <si>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</si>
  <si>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</si>
  <si>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</si>
  <si>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</si>
  <si>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</si>
  <si>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</si>
  <si>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</si>
  <si>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</si>
  <si>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melva sabella</t>
  </si>
  <si>
    <t>♊️</t>
  </si>
  <si>
    <t>Hary a.k.a Sule</t>
  </si>
  <si>
    <t>rizal anthopani</t>
  </si>
  <si>
    <t>SAYA BUTUH TANK</t>
  </si>
  <si>
    <t>Mathius Landa</t>
  </si>
  <si>
    <t>t o d o  b i e n  _xD83C__xDDF2__xD83C__xDDE6_ _xD83E__xDD43_</t>
  </si>
  <si>
    <t>Tibyan</t>
  </si>
  <si>
    <t>AAA Loyalty Cards</t>
  </si>
  <si>
    <t>InfinitySmoke</t>
  </si>
  <si>
    <t>Walid M F Halabi</t>
  </si>
  <si>
    <t>Far from all of the hysteria, Siberia.</t>
  </si>
  <si>
    <t>financial stud.</t>
  </si>
  <si>
    <t>Crazy Photo&amp;Video Maker FREEZETEAMWORKS || BANDUNG-UGANDA-ZIMBABWE || yuliantohary@gmail.com || My Life Is a Chaos</t>
  </si>
  <si>
    <t>A M B I V R T N C T R N L • POST TENEBRAS LUX</t>
  </si>
  <si>
    <t>Ig : @iqbalaal .</t>
  </si>
  <si>
    <t>@kanfootballclub | Adepte #TropDePoutine | Podcasteur | @BalleCourbe | Champion Jeopardy Peoplesoft #Alliance18</t>
  </si>
  <si>
    <t>Show respect, and you will be respected for it.</t>
  </si>
  <si>
    <t>Drink And Dance, We're Going To Die / In Casablanca I was Born, In Casablanca I Shall Die / Cathartic Account / Stoic Man #Architect #Milanista  ⁦_xD83C__xDDF2__xD83C__xDDE6_</t>
  </si>
  <si>
    <t>Morto per la libertà</t>
  </si>
  <si>
    <t>A unique combination of loyalty cards offering various deals across many categories along with amazing freebies.</t>
  </si>
  <si>
    <t>Мы блогеры из Нижнего Новгорода, на нашем канале вы увидите много интересного, из кальянного мира!)
https://t.co/B1BvegnRCr</t>
  </si>
  <si>
    <t>تاجر ومالك مركز HALABI للألبسة الجاهزة .تاجر وناشط علمي ونفسإجتماعي.ذو رؤية خاصة في الدِّين والمجتمع والتجارة والشخصية والسلوك</t>
  </si>
  <si>
    <t>SUDUT KOTA KEMBANG</t>
  </si>
  <si>
    <t>Montréal, Québec</t>
  </si>
  <si>
    <t>Grand Casablanca, Maroc</t>
  </si>
  <si>
    <t>Halbah-akkar-Lebanon</t>
  </si>
  <si>
    <t>http://melvasabella.wordpress.com</t>
  </si>
  <si>
    <t>http://t.co/d0qIYIOc8X</t>
  </si>
  <si>
    <t>https://t.co/hIo6cHN6Pi</t>
  </si>
  <si>
    <t>https://t.co/HUCxJuPM6O</t>
  </si>
  <si>
    <t>https://t.co/Eq904uq5lw</t>
  </si>
  <si>
    <t>https://t.co/R9FwDImZhY</t>
  </si>
  <si>
    <t>https://t.co/SBqf1cKHOM</t>
  </si>
  <si>
    <t>https://pbs.twimg.com/profile_banners/69511604/1348579044</t>
  </si>
  <si>
    <t>https://pbs.twimg.com/profile_banners/630090240/1535166627</t>
  </si>
  <si>
    <t>https://pbs.twimg.com/profile_banners/2272472594/1435027945</t>
  </si>
  <si>
    <t>https://pbs.twimg.com/profile_banners/234344605/1427394441</t>
  </si>
  <si>
    <t>https://pbs.twimg.com/profile_banners/243513530/1545728279</t>
  </si>
  <si>
    <t>https://pbs.twimg.com/profile_banners/20703625/1490201722</t>
  </si>
  <si>
    <t>https://pbs.twimg.com/profile_banners/756860636697591808/1469304142</t>
  </si>
  <si>
    <t>https://pbs.twimg.com/profile_banners/830058563028525057/1539467971</t>
  </si>
  <si>
    <t>https://pbs.twimg.com/profile_banners/2521965418/1469625525</t>
  </si>
  <si>
    <t>https://pbs.twimg.com/profile_banners/1001347851778166786/1527939844</t>
  </si>
  <si>
    <t>https://pbs.twimg.com/profile_banners/1047431346598109184/1538562673</t>
  </si>
  <si>
    <t>https://pbs.twimg.com/profile_banners/438495286/1517233537</t>
  </si>
  <si>
    <t>id</t>
  </si>
  <si>
    <t>http://abs.twimg.com/images/themes/theme9/bg.gif</t>
  </si>
  <si>
    <t>http://abs.twimg.com/images/themes/theme11/bg.gif</t>
  </si>
  <si>
    <t>http://abs.twimg.com/images/themes/theme1/bg.png</t>
  </si>
  <si>
    <t>http://abs.twimg.com/images/themes/theme2/bg.gif</t>
  </si>
  <si>
    <t>http://pbs.twimg.com/profile_images/1065189727047839744/wpl7DXdO_normal.jpg</t>
  </si>
  <si>
    <t>http://pbs.twimg.com/profile_images/1045845810250842112/qi1UQpt9_normal.jpg</t>
  </si>
  <si>
    <t>http://pbs.twimg.com/profile_images/1061270640089456641/UUnv2heB_normal.jpg</t>
  </si>
  <si>
    <t>http://pbs.twimg.com/profile_images/1000598572730146818/aWuIMzUd_normal.jpg</t>
  </si>
  <si>
    <t>http://pbs.twimg.com/profile_images/1002877447648530432/WgxYrp93_normal.jpg</t>
  </si>
  <si>
    <t>Open Twitter Page for This Person</t>
  </si>
  <si>
    <t>https://twitter.com/mepaa_</t>
  </si>
  <si>
    <t>https://twitter.com/hnanenden</t>
  </si>
  <si>
    <t>https://twitter.com/infopalangkakan</t>
  </si>
  <si>
    <t>https://twitter.com/rizalanthopani</t>
  </si>
  <si>
    <t>https://twitter.com/iqbalaal</t>
  </si>
  <si>
    <t>https://twitter.com/sofianebenzaza</t>
  </si>
  <si>
    <t>https://twitter.com/mathiuslanda</t>
  </si>
  <si>
    <t>https://twitter.com/https_error_4o4</t>
  </si>
  <si>
    <t>https://twitter.com/tibyan_mubarak</t>
  </si>
  <si>
    <t>https://twitter.com/aaaloyaltyworld</t>
  </si>
  <si>
    <t>https://twitter.com/smoke_infinity</t>
  </si>
  <si>
    <t>https://twitter.com/walid1959halabi</t>
  </si>
  <si>
    <t>mepaa_
Abis jalan kaki dari Masjid Bilal
ke Al Saha, trus saya bilang ini
viewnya asik banget deh soalnya
nggak kayak view yang biasa saya
lewatin di depan masjid atau hotel.
Mungkin jamaah hajiâ€¦ https://t.co/ICVP4vkGMy</t>
  </si>
  <si>
    <t>hnanenden
@iqbalaal @rizalanthopani @Infopalangkakan
Bejakeun al saha na aku biar dunia
tau:(</t>
  </si>
  <si>
    <t xml:space="preserve">infopalangkakan
</t>
  </si>
  <si>
    <t xml:space="preserve">rizalanthopani
</t>
  </si>
  <si>
    <t xml:space="preserve">iqbalaal
</t>
  </si>
  <si>
    <t>sofianebenzaza
Heureusement que je suis pas considéré
comme québécois hence making it
easier for me to express myself
the way I wish. Zaama tu détiens
les clés de la morale et autre
désillusions. 3adiq al saha monsieur
Bock-Côté https://t.co/iWKgINE4Kc</t>
  </si>
  <si>
    <t>mathiuslanda
RT @sofianebenzaza: Heureusement
que je suis pas considéré comme
québécois hence making it easier
for me to express myself the way
I wish.…</t>
  </si>
  <si>
    <t>https_error_4o4
@Tibyan_Mubarak Professor Jaafar
Malik he his practice is Infront
of Al Saha restaurant He is the
best I assure you</t>
  </si>
  <si>
    <t xml:space="preserve">tibyan_mubarak
</t>
  </si>
  <si>
    <t>aaaloyaltyworld
its the perfect time to hit the
gym with AAA Loyalty's valued partner
Sir Al Saha Fitness. On enrolling
for 12 months get 2 months absolutely
free! Call us today on 600-546671
or visit https://t.co/G2T2mRIJHr
to find out more. https://t.co/3Hk0mPa9MQ</t>
  </si>
  <si>
    <t>smoke_infinity
Приехал табак AL SAHA, завод находится
в Турции! Сырье возят из Германии!
Вложили в производство 250 миллионов!
Прокуриваем!_xD83D__xDCA8__xD83D__xDC4B_ И в ближайшее
время снимем обзор! А вы уже… https://t.co/pSUi5EHdwr</t>
  </si>
  <si>
    <t>walid1959halabi
تشكيلة الولادي لشتاء2019 .. نوعية
عالية الجودة وألوان حديثة وموديلات
متنوعة .. أهلاً وسهلاً بالجميع..
Halabi kids-Halabi fashion Akkar-halba-al
saha Al Halabi Building Contact
us : 81 380190 We open from 8:00amtill
7:30pm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</si>
  <si>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</si>
  <si>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</si>
  <si>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</si>
  <si>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</si>
  <si>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</si>
  <si>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</si>
  <si>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</si>
  <si>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</si>
  <si>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</si>
  <si>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</si>
  <si>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</si>
  <si>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</si>
  <si>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</si>
  <si>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</si>
  <si>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</si>
  <si>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</si>
  <si>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</si>
  <si>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</si>
  <si>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</si>
  <si>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</si>
  <si>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</si>
  <si>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</si>
  <si>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</si>
  <si>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</si>
  <si>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</si>
  <si>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</si>
  <si>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</si>
  <si>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</si>
  <si>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</si>
  <si>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</si>
  <si>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</si>
  <si>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</si>
  <si>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</si>
  <si>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</si>
  <si>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</si>
  <si>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</si>
  <si>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</si>
  <si>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</si>
  <si>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</si>
  <si>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</si>
  <si>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</si>
  <si>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</si>
  <si>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</si>
  <si>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</si>
  <si>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</si>
  <si>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</si>
  <si>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</si>
  <si>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</si>
  <si>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</si>
  <si>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</si>
  <si>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</si>
  <si>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</si>
  <si>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</si>
  <si>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</si>
  <si>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</si>
  <si>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</si>
  <si>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</si>
  <si>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</si>
  <si>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</si>
  <si>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</si>
  <si>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</si>
  <si>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</si>
  <si>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</si>
  <si>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</si>
  <si>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</si>
  <si>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</si>
  <si>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</si>
  <si>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</si>
  <si>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</si>
  <si>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https://www.instagram.com/p/BsYocbalsFr/?utm_source=ig_twitter_share&amp;igshid=uri60cwquifc https://www.aaaloyalty.com/ https://www.instagram.com/p/Bs0Vw-knqF-/?utm_source=ig_twitter_share&amp;igshid=1szvu3nrv2mu1</t>
  </si>
  <si>
    <t>Top Domains in Tweet in Entire Graph</t>
  </si>
  <si>
    <t>Top Domains in Tweet in G1</t>
  </si>
  <si>
    <t>Top Domains in Tweet in G2</t>
  </si>
  <si>
    <t>Top Domains in Tweet in G3</t>
  </si>
  <si>
    <t>Top Domains in Tweet in G4</t>
  </si>
  <si>
    <t>Top Domains in Tweet</t>
  </si>
  <si>
    <t>instagram.com aaaloyalty.com</t>
  </si>
  <si>
    <t>Top Hashtags in Tweet in Entire Graph</t>
  </si>
  <si>
    <t>Top Hashtags in Tweet in G1</t>
  </si>
  <si>
    <t>Top Hashtags in Tweet in G2</t>
  </si>
  <si>
    <t>Top Hashtags in Tweet in G3</t>
  </si>
  <si>
    <t>Top Hashtags in Tweet in G4</t>
  </si>
  <si>
    <t>Top Hashtags in Tweet</t>
  </si>
  <si>
    <t>Top Words in Tweet in Entire Graph</t>
  </si>
  <si>
    <t>Words in Sentiment List#1: Positive</t>
  </si>
  <si>
    <t>Words in Sentiment List#2: Negative</t>
  </si>
  <si>
    <t>Words in Sentiment List#3: Angry/Violent</t>
  </si>
  <si>
    <t>Non-categorized Words</t>
  </si>
  <si>
    <t>Total Words</t>
  </si>
  <si>
    <t>saha</t>
  </si>
  <si>
    <t>halabi</t>
  </si>
  <si>
    <t>в</t>
  </si>
  <si>
    <t>months</t>
  </si>
  <si>
    <t>heureusement</t>
  </si>
  <si>
    <t>Top Words in Tweet in G1</t>
  </si>
  <si>
    <t>Top Words in Tweet in G2</t>
  </si>
  <si>
    <t>masjid</t>
  </si>
  <si>
    <t>saya</t>
  </si>
  <si>
    <t>Top Words in Tweet in G3</t>
  </si>
  <si>
    <t>Top Words in Tweet in G4</t>
  </si>
  <si>
    <t>je</t>
  </si>
  <si>
    <t>suis</t>
  </si>
  <si>
    <t>pas</t>
  </si>
  <si>
    <t>considéré</t>
  </si>
  <si>
    <t>comme</t>
  </si>
  <si>
    <t>québécois</t>
  </si>
  <si>
    <t>hence</t>
  </si>
  <si>
    <t>making</t>
  </si>
  <si>
    <t>easier</t>
  </si>
  <si>
    <t>Top Words in Tweet</t>
  </si>
  <si>
    <t>saha в halabi masjid saya months</t>
  </si>
  <si>
    <t>heureusement je suis pas considéré comme québécois hence making easier</t>
  </si>
  <si>
    <t>Top Word Pairs in Tweet in Entire Graph</t>
  </si>
  <si>
    <t>heureusement,je</t>
  </si>
  <si>
    <t>je,suis</t>
  </si>
  <si>
    <t>suis,pas</t>
  </si>
  <si>
    <t>pas,considéré</t>
  </si>
  <si>
    <t>considéré,comme</t>
  </si>
  <si>
    <t>comme,québécois</t>
  </si>
  <si>
    <t>québécois,hence</t>
  </si>
  <si>
    <t>hence,making</t>
  </si>
  <si>
    <t>making,easier</t>
  </si>
  <si>
    <t>easier,express</t>
  </si>
  <si>
    <t>Top Word Pairs in Tweet in G1</t>
  </si>
  <si>
    <t>Top Word Pairs in Tweet in G2</t>
  </si>
  <si>
    <t>Top Word Pairs in Tweet in G3</t>
  </si>
  <si>
    <t>Top Word Pairs in Tweet in G4</t>
  </si>
  <si>
    <t>Top Word Pairs in Tweet</t>
  </si>
  <si>
    <t>heureusement,je  je,suis  suis,pas  pas,considéré  considéré,comme  comme,québécois  québécois,hence  hence,making  making,easier  easier,express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</si>
  <si>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</si>
  <si>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</si>
  <si>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</si>
  <si>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</si>
  <si>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</si>
  <si>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</si>
  <si>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</si>
  <si>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</si>
  <si>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</si>
  <si>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</si>
  <si>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</si>
  <si>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</si>
  <si>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rizalanthopani infopalangkakan</t>
  </si>
  <si>
    <t>Top Tweeters in Entire Graph</t>
  </si>
  <si>
    <t>Top Tweeters in G1</t>
  </si>
  <si>
    <t>Top Tweeters in G2</t>
  </si>
  <si>
    <t>Top Tweeters in G3</t>
  </si>
  <si>
    <t>Top Tweeters in G4</t>
  </si>
  <si>
    <t>Top Tweeters</t>
  </si>
  <si>
    <t>hnanenden iqbalaal rizalanthopani infopalangkakan</t>
  </si>
  <si>
    <t>mepaa_ walid1959halabi aaaloyaltyworld smoke_infinity</t>
  </si>
  <si>
    <t>tibyan_mubarak https_error_4o4</t>
  </si>
  <si>
    <t>sofianebenzaza mathiuslanda</t>
  </si>
  <si>
    <t>Top URLs in Tweet by Count</t>
  </si>
  <si>
    <t>Top URLs in Tweet by Salience</t>
  </si>
  <si>
    <t>Top Domains in Tweet by Count</t>
  </si>
  <si>
    <t>Top Domains in Tweet by Salience</t>
  </si>
  <si>
    <t>Top Hashtags in Tweet by Count</t>
  </si>
  <si>
    <t>Top Hashtags in Tweet by Salience</t>
  </si>
  <si>
    <t>Top Words in Tweet by Count</t>
  </si>
  <si>
    <t>masjid saya abis jalan kaki dari bilal ke al saha</t>
  </si>
  <si>
    <t>iqbalaal rizalanthopani infopalangkakan bejakeun al saha na aku biar dunia</t>
  </si>
  <si>
    <t>heureusement que je suis pas considéré comme québécois hence making</t>
  </si>
  <si>
    <t>sofianebenzaza heureusement que je suis pas considéré comme québécois hence</t>
  </si>
  <si>
    <t>tibyan_mubarak professor jaafar malik practice infront al saha restaurant best</t>
  </si>
  <si>
    <t>months perfect time hit gym aaa loyalty's valued partner sir</t>
  </si>
  <si>
    <t>в приехал табак al saha завод находится турции сырье возят</t>
  </si>
  <si>
    <t>halabi al تشكيلة الولادي لشتاء2019 نوعية عالية الجودة وألوان حديثة</t>
  </si>
  <si>
    <t>Top Words in Tweet by Salience</t>
  </si>
  <si>
    <t>Top Word Pairs in Tweet by Count</t>
  </si>
  <si>
    <t>abis,jalan  jalan,kaki  kaki,dari  dari,masjid  masjid,bilal  bilal,ke  ke,al  al,saha  saha,trus  trus,saya</t>
  </si>
  <si>
    <t>iqbalaal,rizalanthopani  rizalanthopani,infopalangkakan  infopalangkakan,bejakeun  bejakeun,al  al,saha  saha,na  na,aku  aku,biar  biar,dunia  dunia,tau</t>
  </si>
  <si>
    <t>heureusement,que  que,je  je,suis  suis,pas  pas,considéré  considéré,comme  comme,québécois  québécois,hence  hence,making  making,easier</t>
  </si>
  <si>
    <t>sofianebenzaza,heureusement  heureusement,que  que,je  je,suis  suis,pas  pas,considéré  considéré,comme  comme,québécois  québécois,hence  hence,making</t>
  </si>
  <si>
    <t>tibyan_mubarak,professor  professor,jaafar  jaafar,malik  malik,practice  practice,infront  infront,al  al,saha  saha,restaurant  restaurant,best  best,assure</t>
  </si>
  <si>
    <t>perfect,time  time,hit  hit,gym  gym,aaa  aaa,loyalty's  loyalty's,valued  valued,partner  partner,sir  sir,al  al,saha</t>
  </si>
  <si>
    <t>приехал,табак  табак,al  al,saha  saha,завод  завод,находится  находится,в  в,турции  турции,сырье  сырье,возят  возят,из</t>
  </si>
  <si>
    <t>تشكيلة,الولادي  الولادي,لشتاء2019  لشتاء2019,نوعية  نوعية,عالية  عالية,الجودة  الجودة,وألوان  وألوان,حديثة  حديثة,وموديلات  وموديلات,متنوعة  متنوعة,أهلا</t>
  </si>
  <si>
    <t>Top Word Pairs in Tweet by Salience</t>
  </si>
  <si>
    <t>Word</t>
  </si>
  <si>
    <t>express</t>
  </si>
  <si>
    <t>myself</t>
  </si>
  <si>
    <t>way</t>
  </si>
  <si>
    <t>wish</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</si>
  <si>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</si>
  <si>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</si>
  <si>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</si>
  <si>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</si>
  <si>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</si>
  <si>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</si>
  <si>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</si>
  <si>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</si>
  <si>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</si>
  <si>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</si>
  <si>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</si>
  <si>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</si>
  <si>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</si>
  <si>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</si>
  <si>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</si>
  <si>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</si>
  <si>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</si>
  <si>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</si>
  <si>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</si>
  <si>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</si>
  <si>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</si>
  <si>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</si>
  <si>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</si>
  <si>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</si>
  <si>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</si>
  <si>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</si>
  <si>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</si>
  <si>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</si>
  <si>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</si>
  <si>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</si>
  <si>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</si>
  <si>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</si>
  <si>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G2: saha в halabi masjid saya months</t>
  </si>
  <si>
    <t>G4: heureusement je suis pas considéré comme québécois hence making easier</t>
  </si>
  <si>
    <t>Autofill Workbook Results</t>
  </si>
  <si>
    <t>Edge Weight▓1▓1▓0▓True▓Gray▓Red▓▓Edge Weight▓1▓1▓0▓3▓10▓False▓Edge Weight▓1▓1▓0▓35▓12▓False▓▓0▓0▓0▓True▓Black▓Black▓▓Followers▓1▓795▓0▓162▓1000▓False▓▓0▓0▓0▓0▓0▓False▓▓0▓0▓0▓0▓0▓False▓▓0▓0▓0▓0▓0▓False</t>
  </si>
  <si>
    <t>GraphSource░GraphServerTwitterSearch▓GraphTerm░%22Al Saha%22▓ImportDescription░The graph represents a network of 12 Twitter users whose tweets in the requested range contained "%22Al Saha%22", or who were replied to or mentioned in those tweets.  The network was obtained from the NodeXL Graph Server on Wednesday, 23 January 2019 at 02:08 UTC.
The requested start date was Wednesday, 23 January 2019 at 01:01 UTC and the maximum number of days (going backward) was 14.
The maximum number of tweets collected was 5,000.
The tweets in the network were tweeted over the 12-day, 11-hour, 55-minute period from Wednesday, 09 January 2019 at 20:58 UTC to Tuesday, 22 January 2019 at 08:54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</si>
</sst>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961442"/>
        <c:axId val="44652979"/>
      </c:barChart>
      <c:catAx>
        <c:axId val="49614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652979"/>
        <c:crosses val="autoZero"/>
        <c:auto val="1"/>
        <c:lblOffset val="100"/>
        <c:noMultiLvlLbl val="0"/>
      </c:catAx>
      <c:valAx>
        <c:axId val="44652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1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%22Al Saha%22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1/9/2019 20:58</c:v>
                </c:pt>
                <c:pt idx="1">
                  <c:v>1/12/2019 2:58</c:v>
                </c:pt>
                <c:pt idx="2">
                  <c:v>1/14/2019 1:29</c:v>
                </c:pt>
                <c:pt idx="3">
                  <c:v>1/14/2019 5:19</c:v>
                </c:pt>
                <c:pt idx="4">
                  <c:v>1/16/2019 20:41</c:v>
                </c:pt>
                <c:pt idx="5">
                  <c:v>1/17/2019 4:38</c:v>
                </c:pt>
                <c:pt idx="6">
                  <c:v>1/19/2019 13:28</c:v>
                </c:pt>
                <c:pt idx="7">
                  <c:v>1/22/2019 8:54</c:v>
                </c:pt>
              </c:strCache>
            </c:strRef>
          </c:cat>
          <c:val>
            <c:numRef>
              <c:f>'Time Series'!$B$26:$B$34</c:f>
              <c:numCache>
                <c:formatCode>General</c:formatCode>
                <c:ptCount val="8"/>
                <c:pt idx="0">
                  <c:v>1</c:v>
                </c:pt>
                <c:pt idx="1">
                  <c:v>3</c:v>
                </c:pt>
                <c:pt idx="2">
                  <c:v>1</c:v>
                </c:pt>
                <c:pt idx="3">
                  <c:v>1</c:v>
                </c:pt>
                <c:pt idx="4">
                  <c:v>1</c:v>
                </c:pt>
                <c:pt idx="5">
                  <c:v>1</c:v>
                </c:pt>
                <c:pt idx="6">
                  <c:v>1</c:v>
                </c:pt>
                <c:pt idx="7">
                  <c:v>1</c:v>
                </c:pt>
              </c:numCache>
            </c:numRef>
          </c:val>
        </c:ser>
        <c:axId val="45612316"/>
        <c:axId val="7857661"/>
      </c:barChart>
      <c:catAx>
        <c:axId val="45612316"/>
        <c:scaling>
          <c:orientation val="minMax"/>
        </c:scaling>
        <c:axPos val="b"/>
        <c:delete val="0"/>
        <c:numFmt formatCode="General" sourceLinked="1"/>
        <c:majorTickMark val="out"/>
        <c:minorTickMark val="none"/>
        <c:tickLblPos val="nextTo"/>
        <c:crossAx val="7857661"/>
        <c:crosses val="autoZero"/>
        <c:auto val="1"/>
        <c:lblOffset val="100"/>
        <c:noMultiLvlLbl val="0"/>
      </c:catAx>
      <c:valAx>
        <c:axId val="7857661"/>
        <c:scaling>
          <c:orientation val="minMax"/>
        </c:scaling>
        <c:axPos val="l"/>
        <c:majorGridlines/>
        <c:delete val="0"/>
        <c:numFmt formatCode="General" sourceLinked="1"/>
        <c:majorTickMark val="out"/>
        <c:minorTickMark val="none"/>
        <c:tickLblPos val="nextTo"/>
        <c:crossAx val="456123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6332492"/>
        <c:axId val="60121517"/>
      </c:barChart>
      <c:catAx>
        <c:axId val="663324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121517"/>
        <c:crosses val="autoZero"/>
        <c:auto val="1"/>
        <c:lblOffset val="100"/>
        <c:noMultiLvlLbl val="0"/>
      </c:catAx>
      <c:valAx>
        <c:axId val="60121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32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222742"/>
        <c:axId val="38004679"/>
      </c:barChart>
      <c:catAx>
        <c:axId val="42227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004679"/>
        <c:crosses val="autoZero"/>
        <c:auto val="1"/>
        <c:lblOffset val="100"/>
        <c:noMultiLvlLbl val="0"/>
      </c:catAx>
      <c:valAx>
        <c:axId val="38004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2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97792"/>
        <c:axId val="58480129"/>
      </c:barChart>
      <c:catAx>
        <c:axId val="64977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480129"/>
        <c:crosses val="autoZero"/>
        <c:auto val="1"/>
        <c:lblOffset val="100"/>
        <c:noMultiLvlLbl val="0"/>
      </c:catAx>
      <c:valAx>
        <c:axId val="58480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7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6559114"/>
        <c:axId val="39269979"/>
      </c:barChart>
      <c:catAx>
        <c:axId val="565591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269979"/>
        <c:crosses val="autoZero"/>
        <c:auto val="1"/>
        <c:lblOffset val="100"/>
        <c:noMultiLvlLbl val="0"/>
      </c:catAx>
      <c:valAx>
        <c:axId val="39269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59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7885492"/>
        <c:axId val="26751701"/>
      </c:barChart>
      <c:catAx>
        <c:axId val="178854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751701"/>
        <c:crosses val="autoZero"/>
        <c:auto val="1"/>
        <c:lblOffset val="100"/>
        <c:noMultiLvlLbl val="0"/>
      </c:catAx>
      <c:valAx>
        <c:axId val="26751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85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9438718"/>
        <c:axId val="19404143"/>
      </c:barChart>
      <c:catAx>
        <c:axId val="394387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404143"/>
        <c:crosses val="autoZero"/>
        <c:auto val="1"/>
        <c:lblOffset val="100"/>
        <c:noMultiLvlLbl val="0"/>
      </c:catAx>
      <c:valAx>
        <c:axId val="19404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38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0419560"/>
        <c:axId val="28231721"/>
      </c:barChart>
      <c:catAx>
        <c:axId val="404195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231721"/>
        <c:crosses val="autoZero"/>
        <c:auto val="1"/>
        <c:lblOffset val="100"/>
        <c:noMultiLvlLbl val="0"/>
      </c:catAx>
      <c:valAx>
        <c:axId val="28231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19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2758898"/>
        <c:axId val="5068035"/>
      </c:barChart>
      <c:catAx>
        <c:axId val="52758898"/>
        <c:scaling>
          <c:orientation val="minMax"/>
        </c:scaling>
        <c:axPos val="b"/>
        <c:delete val="1"/>
        <c:majorTickMark val="out"/>
        <c:minorTickMark val="none"/>
        <c:tickLblPos val="none"/>
        <c:crossAx val="5068035"/>
        <c:crosses val="autoZero"/>
        <c:auto val="1"/>
        <c:lblOffset val="100"/>
        <c:noMultiLvlLbl val="0"/>
      </c:catAx>
      <c:valAx>
        <c:axId val="5068035"/>
        <c:scaling>
          <c:orientation val="minMax"/>
        </c:scaling>
        <c:axPos val="l"/>
        <c:delete val="1"/>
        <c:majorTickMark val="out"/>
        <c:minorTickMark val="none"/>
        <c:tickLblPos val="none"/>
        <c:crossAx val="527588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Smith" refreshedVersion="5">
  <cacheSource type="worksheet">
    <worksheetSource ref="A2:BL12"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19-01-09T20:58:32.000"/>
        <d v="2019-01-12T02:58:00.000"/>
        <d v="2019-01-14T01:29:11.000"/>
        <d v="2019-01-14T05:19:15.000"/>
        <d v="2019-01-16T20:41:01.000"/>
        <d v="2019-01-17T04:38:14.000"/>
        <d v="2019-01-19T13:28:23.000"/>
        <d v="2019-01-22T08:54:30.000"/>
      </sharedItems>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mepaa_"/>
    <s v="mepaa_"/>
    <m/>
    <m/>
    <m/>
    <m/>
    <m/>
    <m/>
    <m/>
    <m/>
    <s v="No"/>
    <n v="3"/>
    <m/>
    <m/>
    <x v="0"/>
    <d v="2019-01-09T20:58:32.000"/>
    <s v="Abis jalan kaki dari Masjid Bilal ke Al Saha, trus saya bilang ini viewnya asik banget deh soalnya nggak kayak view yang biasa saya lewatin di depan masjid atau hotel. Mungkin jamaah hajiâ€¦ https://t.co/ICVP4vkGMy"/>
    <s v="https://www.instagram.com/p/BsYocbalsFr/?utm_source=ig_twitter_share&amp;igshid=uri60cwquifc"/>
    <s v="instagram.com"/>
    <x v="0"/>
    <m/>
    <s v="http://pbs.twimg.com/profile_images/1001108546207891458/x6Kq_A6w_normal.jpg"/>
    <x v="0"/>
    <s v="https://twitter.com/#!/mepaa_/status/1083105767304105985"/>
    <n v="24.46849303"/>
    <n v="39.61120287"/>
    <s v="1083105767304105985"/>
    <m/>
    <b v="0"/>
    <n v="0"/>
    <s v=""/>
    <b v="0"/>
    <s v="in"/>
    <m/>
    <s v=""/>
    <b v="0"/>
    <n v="0"/>
    <s v=""/>
    <s v="Instagram"/>
    <b v="0"/>
    <s v="1083105767304105985"/>
    <s v="Tweet"/>
    <n v="0"/>
    <n v="0"/>
    <s v="39.4311578,24.2926138 _x000a_39.8769389,24.2926138 _x000a_39.8769389,24.6315642 _x000a_39.4311578,24.6315642"/>
    <s v="Kingdom of Saudi Arabia"/>
    <s v="SA"/>
    <s v="Al Madinah Al Munawwarah, Kingdom of Saudi Arabia"/>
    <s v="014212bc59596315"/>
    <s v="Al Madinah Al Munawwarah"/>
    <s v="city"/>
    <s v="https://api.twitter.com/1.1/geo/id/014212bc59596315.json"/>
    <n v="1"/>
    <s v="2"/>
    <s v="2"/>
    <n v="0"/>
    <n v="0"/>
    <n v="0"/>
    <n v="0"/>
    <n v="0"/>
    <n v="0"/>
    <n v="33"/>
    <n v="100"/>
    <n v="33"/>
  </r>
  <r>
    <s v="hnanenden"/>
    <s v="infopalangkakan"/>
    <m/>
    <m/>
    <m/>
    <m/>
    <m/>
    <m/>
    <m/>
    <m/>
    <s v="No"/>
    <n v="4"/>
    <m/>
    <m/>
    <x v="1"/>
    <d v="2019-01-12T02:58:00.000"/>
    <s v="@iqbalaal @rizalanthopani @Infopalangkakan Bejakeun al saha na aku biar dunia tau:("/>
    <m/>
    <m/>
    <x v="0"/>
    <m/>
    <s v="http://pbs.twimg.com/profile_images/1081575042045988864/0oAUIcGL_normal.jpg"/>
    <x v="1"/>
    <s v="https://twitter.com/#!/hnanenden/status/1083921002822811649"/>
    <m/>
    <m/>
    <s v="1083921002822811649"/>
    <s v="1083896744633524225"/>
    <b v="0"/>
    <n v="0"/>
    <s v="243513530"/>
    <b v="0"/>
    <s v="in"/>
    <m/>
    <s v=""/>
    <b v="0"/>
    <n v="0"/>
    <s v=""/>
    <s v="Twitter for iPhone"/>
    <b v="0"/>
    <s v="1083896744633524225"/>
    <s v="Tweet"/>
    <n v="0"/>
    <n v="0"/>
    <m/>
    <m/>
    <m/>
    <m/>
    <m/>
    <m/>
    <m/>
    <m/>
    <n v="1"/>
    <s v="1"/>
    <s v="1"/>
    <m/>
    <m/>
    <m/>
    <m/>
    <m/>
    <m/>
    <m/>
    <m/>
    <m/>
  </r>
  <r>
    <s v="hnanenden"/>
    <s v="rizalanthopani"/>
    <m/>
    <m/>
    <m/>
    <m/>
    <m/>
    <m/>
    <m/>
    <m/>
    <s v="No"/>
    <n v="5"/>
    <m/>
    <m/>
    <x v="1"/>
    <d v="2019-01-12T02:58:00.000"/>
    <s v="@iqbalaal @rizalanthopani @Infopalangkakan Bejakeun al saha na aku biar dunia tau:("/>
    <m/>
    <m/>
    <x v="0"/>
    <m/>
    <s v="http://pbs.twimg.com/profile_images/1081575042045988864/0oAUIcGL_normal.jpg"/>
    <x v="1"/>
    <s v="https://twitter.com/#!/hnanenden/status/1083921002822811649"/>
    <m/>
    <m/>
    <s v="1083921002822811649"/>
    <s v="1083896744633524225"/>
    <b v="0"/>
    <n v="0"/>
    <s v="243513530"/>
    <b v="0"/>
    <s v="in"/>
    <m/>
    <s v=""/>
    <b v="0"/>
    <n v="0"/>
    <s v=""/>
    <s v="Twitter for iPhone"/>
    <b v="0"/>
    <s v="1083896744633524225"/>
    <s v="Tweet"/>
    <n v="0"/>
    <n v="0"/>
    <m/>
    <m/>
    <m/>
    <m/>
    <m/>
    <m/>
    <m/>
    <m/>
    <n v="1"/>
    <s v="1"/>
    <s v="1"/>
    <m/>
    <m/>
    <m/>
    <m/>
    <m/>
    <m/>
    <m/>
    <m/>
    <m/>
  </r>
  <r>
    <s v="hnanenden"/>
    <s v="iqbalaal"/>
    <m/>
    <m/>
    <m/>
    <m/>
    <m/>
    <m/>
    <m/>
    <m/>
    <s v="No"/>
    <n v="6"/>
    <m/>
    <m/>
    <x v="2"/>
    <d v="2019-01-12T02:58:00.000"/>
    <s v="@iqbalaal @rizalanthopani @Infopalangkakan Bejakeun al saha na aku biar dunia tau:("/>
    <m/>
    <m/>
    <x v="0"/>
    <m/>
    <s v="http://pbs.twimg.com/profile_images/1081575042045988864/0oAUIcGL_normal.jpg"/>
    <x v="1"/>
    <s v="https://twitter.com/#!/hnanenden/status/1083921002822811649"/>
    <m/>
    <m/>
    <s v="1083921002822811649"/>
    <s v="1083896744633524225"/>
    <b v="0"/>
    <n v="0"/>
    <s v="243513530"/>
    <b v="0"/>
    <s v="in"/>
    <m/>
    <s v=""/>
    <b v="0"/>
    <n v="0"/>
    <s v=""/>
    <s v="Twitter for iPhone"/>
    <b v="0"/>
    <s v="1083896744633524225"/>
    <s v="Tweet"/>
    <n v="0"/>
    <n v="0"/>
    <m/>
    <m/>
    <m/>
    <m/>
    <m/>
    <m/>
    <m/>
    <m/>
    <n v="1"/>
    <s v="1"/>
    <s v="1"/>
    <n v="0"/>
    <n v="0"/>
    <n v="0"/>
    <n v="0"/>
    <n v="0"/>
    <n v="0"/>
    <n v="11"/>
    <n v="100"/>
    <n v="11"/>
  </r>
  <r>
    <s v="sofianebenzaza"/>
    <s v="sofianebenzaza"/>
    <m/>
    <m/>
    <m/>
    <m/>
    <m/>
    <m/>
    <m/>
    <m/>
    <s v="No"/>
    <n v="7"/>
    <m/>
    <m/>
    <x v="0"/>
    <d v="2019-01-14T01:29:11.000"/>
    <s v="Heureusement que je suis pas considéré comme québécois hence making it easier for me to express myself the way I wish._x000a__x000a_Zaama tu détiens les clés de la morale et autre désillusions._x000a__x000a_3adiq al saha monsieur Bock-Côté https://t.co/iWKgINE4Kc"/>
    <s v="https://twitter.com/mbockcote/status/1084227129884196865"/>
    <s v="twitter.com"/>
    <x v="0"/>
    <m/>
    <s v="http://pbs.twimg.com/profile_images/979825254330765312/QU2VWkfN_normal.jpg"/>
    <x v="2"/>
    <s v="https://twitter.com/#!/sofianebenzaza/status/1084623428613824512"/>
    <m/>
    <m/>
    <s v="1084623428613824512"/>
    <m/>
    <b v="0"/>
    <n v="28"/>
    <s v=""/>
    <b v="1"/>
    <s v="fr"/>
    <m/>
    <s v="1084227129884196865"/>
    <b v="0"/>
    <n v="1"/>
    <s v=""/>
    <s v="Twitter for Android"/>
    <b v="0"/>
    <s v="1084623428613824512"/>
    <s v="Tweet"/>
    <n v="0"/>
    <n v="0"/>
    <m/>
    <m/>
    <m/>
    <m/>
    <m/>
    <m/>
    <m/>
    <m/>
    <n v="1"/>
    <s v="4"/>
    <s v="4"/>
    <n v="1"/>
    <n v="2.6315789473684212"/>
    <n v="0"/>
    <n v="0"/>
    <n v="0"/>
    <n v="0"/>
    <n v="37"/>
    <n v="97.36842105263158"/>
    <n v="38"/>
  </r>
  <r>
    <s v="mathiuslanda"/>
    <s v="sofianebenzaza"/>
    <m/>
    <m/>
    <m/>
    <m/>
    <m/>
    <m/>
    <m/>
    <m/>
    <s v="No"/>
    <n v="8"/>
    <m/>
    <m/>
    <x v="1"/>
    <d v="2019-01-14T05:19:15.000"/>
    <s v="RT @sofianebenzaza: Heureusement que je suis pas considéré comme québécois hence making it easier for me to express myself the way I wish.…"/>
    <m/>
    <m/>
    <x v="0"/>
    <m/>
    <s v="http://pbs.twimg.com/profile_images/758130220939476992/9YdkWZnx_normal.jpg"/>
    <x v="3"/>
    <s v="https://twitter.com/#!/mathiuslanda/status/1084681327956426752"/>
    <m/>
    <m/>
    <s v="1084681327956426752"/>
    <m/>
    <b v="0"/>
    <n v="0"/>
    <s v=""/>
    <b v="1"/>
    <s v="fr"/>
    <m/>
    <s v="1084227129884196865"/>
    <b v="0"/>
    <n v="1"/>
    <s v="1084623428613824512"/>
    <s v="Twitter for iPhone"/>
    <b v="0"/>
    <s v="1084623428613824512"/>
    <s v="Tweet"/>
    <n v="0"/>
    <n v="0"/>
    <m/>
    <m/>
    <m/>
    <m/>
    <m/>
    <m/>
    <m/>
    <m/>
    <n v="1"/>
    <s v="4"/>
    <s v="4"/>
    <n v="1"/>
    <n v="4.3478260869565215"/>
    <n v="0"/>
    <n v="0"/>
    <n v="0"/>
    <n v="0"/>
    <n v="22"/>
    <n v="95.65217391304348"/>
    <n v="23"/>
  </r>
  <r>
    <s v="https_error_4o4"/>
    <s v="tibyan_mubarak"/>
    <m/>
    <m/>
    <m/>
    <m/>
    <m/>
    <m/>
    <m/>
    <m/>
    <s v="No"/>
    <n v="9"/>
    <m/>
    <m/>
    <x v="2"/>
    <d v="2019-01-16T20:41:01.000"/>
    <s v="@Tibyan_Mubarak Professor Jaafar Malik he his practice is Infront of Al Saha restaurant_x000a_He is the best I assure you"/>
    <m/>
    <m/>
    <x v="0"/>
    <m/>
    <s v="http://pbs.twimg.com/profile_images/1077534852419932162/XZfpkcD__normal.jpg"/>
    <x v="4"/>
    <s v="https://twitter.com/#!/https_error_4o4/status/1085638074359562248"/>
    <m/>
    <m/>
    <s v="1085638074359562248"/>
    <s v="1085627876991471617"/>
    <b v="0"/>
    <n v="0"/>
    <s v="2521965418"/>
    <b v="0"/>
    <s v="en"/>
    <m/>
    <s v=""/>
    <b v="0"/>
    <n v="0"/>
    <s v=""/>
    <s v="Twitter for Android"/>
    <b v="0"/>
    <s v="1085627876991471617"/>
    <s v="Tweet"/>
    <n v="0"/>
    <n v="0"/>
    <m/>
    <m/>
    <m/>
    <m/>
    <m/>
    <m/>
    <m/>
    <m/>
    <n v="1"/>
    <s v="3"/>
    <s v="3"/>
    <n v="2"/>
    <n v="10"/>
    <n v="0"/>
    <n v="0"/>
    <n v="0"/>
    <n v="0"/>
    <n v="18"/>
    <n v="90"/>
    <n v="20"/>
  </r>
  <r>
    <s v="aaaloyaltyworld"/>
    <s v="aaaloyaltyworld"/>
    <m/>
    <m/>
    <m/>
    <m/>
    <m/>
    <m/>
    <m/>
    <m/>
    <s v="No"/>
    <n v="10"/>
    <m/>
    <m/>
    <x v="0"/>
    <d v="2019-01-17T04:38:14.000"/>
    <s v="its the perfect time to hit the gym with AAA Loyalty's valued partner Sir Al Saha Fitness. On enrolling for 12 months get 2 months absolutely free!_x000a_Call us today on 600-546671 or visit https://t.co/G2T2mRIJHr to find out more. https://t.co/3Hk0mPa9MQ"/>
    <s v="https://www.aaaloyalty.com/"/>
    <s v="aaaloyalty.com"/>
    <x v="0"/>
    <s v="https://pbs.twimg.com/media/DxFjS0EXQAEvJGO.jpg"/>
    <s v="https://pbs.twimg.com/media/DxFjS0EXQAEvJGO.jpg"/>
    <x v="5"/>
    <s v="https://twitter.com/#!/aaaloyaltyworld/status/1085758169983471616"/>
    <m/>
    <m/>
    <s v="1085758169983471616"/>
    <m/>
    <b v="0"/>
    <n v="0"/>
    <s v=""/>
    <b v="0"/>
    <s v="en"/>
    <m/>
    <s v=""/>
    <b v="0"/>
    <n v="0"/>
    <s v=""/>
    <s v="Twitter Web Client"/>
    <b v="0"/>
    <s v="1085758169983471616"/>
    <s v="Tweet"/>
    <n v="0"/>
    <n v="0"/>
    <m/>
    <m/>
    <m/>
    <m/>
    <m/>
    <m/>
    <m/>
    <m/>
    <n v="1"/>
    <s v="2"/>
    <s v="2"/>
    <n v="2"/>
    <n v="5.128205128205129"/>
    <n v="0"/>
    <n v="0"/>
    <n v="0"/>
    <n v="0"/>
    <n v="37"/>
    <n v="94.87179487179488"/>
    <n v="39"/>
  </r>
  <r>
    <s v="smoke_infinity"/>
    <s v="smoke_infinity"/>
    <m/>
    <m/>
    <m/>
    <m/>
    <m/>
    <m/>
    <m/>
    <m/>
    <s v="No"/>
    <n v="11"/>
    <m/>
    <m/>
    <x v="0"/>
    <d v="2019-01-19T13:28:23.000"/>
    <s v="Приехал табак AL SAHA, завод находится в Турции!_x000a_Сырье возят из Германии!_x000a_Вложили в производство 250 миллионов!_x000a_Прокуриваем!💨👋_x000a_И в ближайшее время снимем обзор!_x000a_А вы уже… https://t.co/pSUi5EHdwr"/>
    <s v="https://www.instagram.com/p/Bs0Vw-knqF-/?utm_source=ig_twitter_share&amp;igshid=1szvu3nrv2mu1"/>
    <s v="instagram.com"/>
    <x v="0"/>
    <m/>
    <s v="http://pbs.twimg.com/profile_images/1047433884911259648/jKWB3D55_normal.jpg"/>
    <x v="6"/>
    <s v="https://twitter.com/#!/smoke_infinity/status/1086616362741579777"/>
    <m/>
    <m/>
    <s v="1086616362741579777"/>
    <m/>
    <b v="0"/>
    <n v="0"/>
    <s v=""/>
    <b v="0"/>
    <s v="ru"/>
    <m/>
    <s v=""/>
    <b v="0"/>
    <n v="0"/>
    <s v=""/>
    <s v="Instagram"/>
    <b v="0"/>
    <s v="1086616362741579777"/>
    <s v="Tweet"/>
    <n v="0"/>
    <n v="0"/>
    <m/>
    <m/>
    <m/>
    <m/>
    <m/>
    <m/>
    <m/>
    <m/>
    <n v="1"/>
    <s v="2"/>
    <s v="2"/>
    <n v="0"/>
    <n v="0"/>
    <n v="0"/>
    <n v="0"/>
    <n v="0"/>
    <n v="0"/>
    <n v="27"/>
    <n v="100"/>
    <n v="27"/>
  </r>
  <r>
    <s v="walid1959halabi"/>
    <s v="walid1959halabi"/>
    <m/>
    <m/>
    <m/>
    <m/>
    <m/>
    <m/>
    <m/>
    <m/>
    <s v="No"/>
    <n v="12"/>
    <m/>
    <m/>
    <x v="0"/>
    <d v="2019-01-22T08:54:30.000"/>
    <s v="تشكيلة الولادي لشتاء2019 .._x000a_نوعية عالية الجودة_x000a_وألوان حديثة وموديلات متنوعة .._x000a_أهلاً وسهلاً بالجميع.._x000a_Halabi kids-Halabi fashion_x000a_Akkar-halba-al saha_x000a_Al Halabi Building_x000a_Contact us : 81 380190_x000a_We open from 8:00amtill 7:30pm"/>
    <m/>
    <m/>
    <x v="0"/>
    <m/>
    <s v="http://pbs.twimg.com/profile_images/1071842992879779840/zoztU_pa_normal.jpg"/>
    <x v="7"/>
    <s v="https://twitter.com/#!/walid1959halabi/status/1087634600304758785"/>
    <m/>
    <m/>
    <s v="1087634600304758785"/>
    <m/>
    <b v="0"/>
    <n v="0"/>
    <s v=""/>
    <b v="0"/>
    <s v="und"/>
    <m/>
    <s v=""/>
    <b v="0"/>
    <n v="0"/>
    <s v=""/>
    <s v="Facebook"/>
    <b v="0"/>
    <s v="1087634600304758785"/>
    <s v="Tweet"/>
    <n v="0"/>
    <n v="0"/>
    <m/>
    <m/>
    <m/>
    <m/>
    <m/>
    <m/>
    <m/>
    <m/>
    <n v="1"/>
    <s v="2"/>
    <s v="2"/>
    <n v="0"/>
    <n v="0"/>
    <n v="0"/>
    <n v="0"/>
    <n v="0"/>
    <n v="0"/>
    <n v="35"/>
    <n v="100"/>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0"/>
        <item x="1"/>
        <item x="2"/>
        <item x="3"/>
        <item x="4"/>
        <item x="5"/>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2" totalsRowShown="0" headerRowDxfId="396" dataDxfId="395">
  <autoFilter ref="A2:BL12"/>
  <tableColumns count="64">
    <tableColumn id="1" name="Vertex 1" dataDxfId="394"/>
    <tableColumn id="2" name="Vertex 2" dataDxfId="393"/>
    <tableColumn id="3" name="Color" dataDxfId="392"/>
    <tableColumn id="4" name="Width" dataDxfId="391"/>
    <tableColumn id="11" name="Style" dataDxfId="390"/>
    <tableColumn id="5" name="Opacity" dataDxfId="389"/>
    <tableColumn id="6" name="Visibility" dataDxfId="388"/>
    <tableColumn id="10" name="Label" dataDxfId="387"/>
    <tableColumn id="12" name="Label Text Color" dataDxfId="386"/>
    <tableColumn id="13" name="Label Font Size" dataDxfId="385"/>
    <tableColumn id="14" name="Reciprocated?" dataDxfId="94"/>
    <tableColumn id="7" name="ID" dataDxfId="384"/>
    <tableColumn id="9" name="Dynamic Filter" dataDxfId="383"/>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Twitter Page for Tweet" dataDxfId="372"/>
    <tableColumn id="25" name="Latitude" dataDxfId="371"/>
    <tableColumn id="26" name="Longitude" dataDxfId="370"/>
    <tableColumn id="27" name="Imported ID" dataDxfId="369"/>
    <tableColumn id="28" name="In-Reply-To Tweet ID" dataDxfId="368"/>
    <tableColumn id="29" name="Favorited" dataDxfId="367"/>
    <tableColumn id="30" name="Favorite Count" dataDxfId="366"/>
    <tableColumn id="31" name="In-Reply-To User ID" dataDxfId="365"/>
    <tableColumn id="32" name="Is Quote Status" dataDxfId="364"/>
    <tableColumn id="33" name="Language" dataDxfId="363"/>
    <tableColumn id="34" name="Possibly Sensitive" dataDxfId="362"/>
    <tableColumn id="35" name="Quoted Status ID" dataDxfId="361"/>
    <tableColumn id="36" name="Retweeted" dataDxfId="360"/>
    <tableColumn id="37" name="Retweet Count" dataDxfId="359"/>
    <tableColumn id="38" name="Retweet ID" dataDxfId="358"/>
    <tableColumn id="39" name="Source" dataDxfId="357"/>
    <tableColumn id="40" name="Truncated" dataDxfId="356"/>
    <tableColumn id="41" name="Unified Twitter ID" dataDxfId="355"/>
    <tableColumn id="42" name="Imported Tweet Type" dataDxfId="354"/>
    <tableColumn id="43" name="Added By Extended Analysis" dataDxfId="353"/>
    <tableColumn id="44" name="Corrected By Extended Analysis" dataDxfId="352"/>
    <tableColumn id="45" name="Place Bounding Box" dataDxfId="351"/>
    <tableColumn id="46" name="Place Country" dataDxfId="350"/>
    <tableColumn id="47" name="Place Country Code" dataDxfId="349"/>
    <tableColumn id="48" name="Place Full Name" dataDxfId="348"/>
    <tableColumn id="49" name="Place ID" dataDxfId="347"/>
    <tableColumn id="50" name="Place Name" dataDxfId="346"/>
    <tableColumn id="51" name="Place Type" dataDxfId="345"/>
    <tableColumn id="52" name="Place URL" dataDxfId="344"/>
    <tableColumn id="53" name="Edge Weight"/>
    <tableColumn id="54" name="Vertex 1 Group" dataDxfId="26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6" totalsRowShown="0" headerRowDxfId="266" dataDxfId="265">
  <autoFilter ref="A2:C6"/>
  <tableColumns count="3">
    <tableColumn id="1" name="Group 1" dataDxfId="264"/>
    <tableColumn id="2" name="Group 2" dataDxfId="263"/>
    <tableColumn id="3" name="Edges" dataDxfId="26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5" totalsRowShown="0" headerRowDxfId="259" dataDxfId="258">
  <autoFilter ref="A1:J5"/>
  <tableColumns count="10">
    <tableColumn id="1" name="Top URLs in Tweet in Entire Graph" dataDxfId="257"/>
    <tableColumn id="2" name="Entire Graph Count" dataDxfId="256"/>
    <tableColumn id="3" name="Top URLs in Tweet in G1" dataDxfId="255"/>
    <tableColumn id="4" name="G1 Count" dataDxfId="254"/>
    <tableColumn id="5" name="Top URLs in Tweet in G2" dataDxfId="253"/>
    <tableColumn id="6" name="G2 Count" dataDxfId="252"/>
    <tableColumn id="7" name="Top URLs in Tweet in G3" dataDxfId="251"/>
    <tableColumn id="8" name="G3 Count" dataDxfId="250"/>
    <tableColumn id="9" name="Top URLs in Tweet in G4" dataDxfId="249"/>
    <tableColumn id="10" name="G4 Count" dataDxfId="24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8:J11" totalsRowShown="0" headerRowDxfId="247" dataDxfId="246">
  <autoFilter ref="A8:J11"/>
  <tableColumns count="1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4:J15" totalsRowShown="0" headerRowDxfId="235" dataDxfId="234">
  <autoFilter ref="A14:J15"/>
  <tableColumns count="10">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7:J27" totalsRowShown="0" headerRowDxfId="222" dataDxfId="221">
  <autoFilter ref="A17:J27"/>
  <tableColumns count="10">
    <tableColumn id="1" name="Top Words in Tweet in Entire Graph" dataDxfId="220"/>
    <tableColumn id="2" name="Entire Graph Count" dataDxfId="219"/>
    <tableColumn id="3" name="Top Words in Tweet in G1" dataDxfId="218"/>
    <tableColumn id="4" name="G1 Count" dataDxfId="217"/>
    <tableColumn id="5" name="Top Words in Tweet in G2" dataDxfId="216"/>
    <tableColumn id="6" name="G2 Count" dataDxfId="215"/>
    <tableColumn id="7" name="Top Words in Tweet in G3" dataDxfId="214"/>
    <tableColumn id="8" name="G3 Count" dataDxfId="213"/>
    <tableColumn id="9" name="Top Words in Tweet in G4" dataDxfId="212"/>
    <tableColumn id="10" name="G4 Count" dataDxfId="21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0:J40" totalsRowShown="0" headerRowDxfId="209" dataDxfId="208">
  <autoFilter ref="A30:J40"/>
  <tableColumns count="10">
    <tableColumn id="1" name="Top Word Pairs in Tweet in Entire Graph" dataDxfId="207"/>
    <tableColumn id="2" name="Entire Graph Count" dataDxfId="206"/>
    <tableColumn id="3" name="Top Word Pairs in Tweet in G1" dataDxfId="205"/>
    <tableColumn id="4" name="G1 Count" dataDxfId="204"/>
    <tableColumn id="5" name="Top Word Pairs in Tweet in G2" dataDxfId="203"/>
    <tableColumn id="6" name="G2 Count" dataDxfId="202"/>
    <tableColumn id="7" name="Top Word Pairs in Tweet in G3" dataDxfId="201"/>
    <tableColumn id="8" name="G3 Count" dataDxfId="200"/>
    <tableColumn id="9" name="Top Word Pairs in Tweet in G4" dataDxfId="199"/>
    <tableColumn id="10" name="G4 Count" dataDxfId="19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3:J45" totalsRowShown="0" headerRowDxfId="196" dataDxfId="195">
  <autoFilter ref="A43:J45"/>
  <tableColumns count="10">
    <tableColumn id="1" name="Top Replied-To in Entire Graph" dataDxfId="194"/>
    <tableColumn id="2" name="Entire Graph Count" dataDxfId="190"/>
    <tableColumn id="3" name="Top Replied-To in G1" dataDxfId="189"/>
    <tableColumn id="4" name="G1 Count" dataDxfId="186"/>
    <tableColumn id="5" name="Top Replied-To in G2" dataDxfId="185"/>
    <tableColumn id="6" name="G2 Count" dataDxfId="182"/>
    <tableColumn id="7" name="Top Replied-To in G3" dataDxfId="181"/>
    <tableColumn id="8" name="G3 Count" dataDxfId="178"/>
    <tableColumn id="9" name="Top Replied-To in G4" dataDxfId="177"/>
    <tableColumn id="10" name="G4 Count" dataDxfId="17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8:J51" totalsRowShown="0" headerRowDxfId="193" dataDxfId="192">
  <autoFilter ref="A48:J51"/>
  <tableColumns count="10">
    <tableColumn id="1" name="Top Mentioned in Entire Graph" dataDxfId="191"/>
    <tableColumn id="2" name="Entire Graph Count" dataDxfId="188"/>
    <tableColumn id="3" name="Top Mentioned in G1" dataDxfId="187"/>
    <tableColumn id="4" name="G1 Count" dataDxfId="184"/>
    <tableColumn id="5" name="Top Mentioned in G2" dataDxfId="183"/>
    <tableColumn id="6" name="G2 Count" dataDxfId="180"/>
    <tableColumn id="7" name="Top Mentioned in G3" dataDxfId="179"/>
    <tableColumn id="8" name="G3 Count" dataDxfId="175"/>
    <tableColumn id="9" name="Top Mentioned in G4" dataDxfId="174"/>
    <tableColumn id="10" name="G4 Count" dataDxfId="17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4:J64" totalsRowShown="0" headerRowDxfId="170" dataDxfId="169">
  <autoFilter ref="A54:J64"/>
  <tableColumns count="10">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 totalsRowShown="0" headerRowDxfId="343" dataDxfId="342">
  <autoFilter ref="A2:BS14"/>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46" totalsRowShown="0" headerRowDxfId="147" dataDxfId="146">
  <autoFilter ref="A1:G4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7" totalsRowShown="0" headerRowDxfId="138" dataDxfId="137">
  <autoFilter ref="A1:L2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2" totalsRowShown="0" headerRowDxfId="64" dataDxfId="63">
  <autoFilter ref="A2:BL1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0">
  <autoFilter ref="A2:AO6"/>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23"/>
    <tableColumn id="27" name="Top Hashtags in Tweet" dataDxfId="210"/>
    <tableColumn id="28" name="Top Words in Tweet" dataDxfId="197"/>
    <tableColumn id="29" name="Top Word Pairs in Tweet" dataDxfId="172"/>
    <tableColumn id="30" name="Top Replied-To in Tweet" dataDxfId="17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297" dataDxfId="296">
  <autoFilter ref="A1:C13"/>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61"/>
    <tableColumn id="2" name="Value" dataDxfId="26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sYocbalsFr/?utm_source=ig_twitter_share&amp;igshid=uri60cwquifc" TargetMode="External" /><Relationship Id="rId2" Type="http://schemas.openxmlformats.org/officeDocument/2006/relationships/hyperlink" Target="https://twitter.com/mbockcote/status/1084227129884196865" TargetMode="External" /><Relationship Id="rId3" Type="http://schemas.openxmlformats.org/officeDocument/2006/relationships/hyperlink" Target="https://www.aaaloyalty.com/" TargetMode="External" /><Relationship Id="rId4" Type="http://schemas.openxmlformats.org/officeDocument/2006/relationships/hyperlink" Target="https://www.instagram.com/p/Bs0Vw-knqF-/?utm_source=ig_twitter_share&amp;igshid=1szvu3nrv2mu1" TargetMode="External" /><Relationship Id="rId5" Type="http://schemas.openxmlformats.org/officeDocument/2006/relationships/hyperlink" Target="https://pbs.twimg.com/media/DxFjS0EXQAEvJGO.jpg" TargetMode="External" /><Relationship Id="rId6" Type="http://schemas.openxmlformats.org/officeDocument/2006/relationships/hyperlink" Target="http://pbs.twimg.com/profile_images/1001108546207891458/x6Kq_A6w_normal.jpg" TargetMode="External" /><Relationship Id="rId7" Type="http://schemas.openxmlformats.org/officeDocument/2006/relationships/hyperlink" Target="http://pbs.twimg.com/profile_images/1081575042045988864/0oAUIcGL_normal.jpg" TargetMode="External" /><Relationship Id="rId8" Type="http://schemas.openxmlformats.org/officeDocument/2006/relationships/hyperlink" Target="http://pbs.twimg.com/profile_images/1081575042045988864/0oAUIcGL_normal.jpg" TargetMode="External" /><Relationship Id="rId9" Type="http://schemas.openxmlformats.org/officeDocument/2006/relationships/hyperlink" Target="http://pbs.twimg.com/profile_images/1081575042045988864/0oAUIcGL_normal.jpg" TargetMode="External" /><Relationship Id="rId10" Type="http://schemas.openxmlformats.org/officeDocument/2006/relationships/hyperlink" Target="http://pbs.twimg.com/profile_images/979825254330765312/QU2VWkfN_normal.jpg" TargetMode="External" /><Relationship Id="rId11" Type="http://schemas.openxmlformats.org/officeDocument/2006/relationships/hyperlink" Target="http://pbs.twimg.com/profile_images/758130220939476992/9YdkWZnx_normal.jpg" TargetMode="External" /><Relationship Id="rId12" Type="http://schemas.openxmlformats.org/officeDocument/2006/relationships/hyperlink" Target="http://pbs.twimg.com/profile_images/1077534852419932162/XZfpkcD__normal.jpg" TargetMode="External" /><Relationship Id="rId13" Type="http://schemas.openxmlformats.org/officeDocument/2006/relationships/hyperlink" Target="https://pbs.twimg.com/media/DxFjS0EXQAEvJGO.jpg" TargetMode="External" /><Relationship Id="rId14" Type="http://schemas.openxmlformats.org/officeDocument/2006/relationships/hyperlink" Target="http://pbs.twimg.com/profile_images/1047433884911259648/jKWB3D55_normal.jpg" TargetMode="External" /><Relationship Id="rId15" Type="http://schemas.openxmlformats.org/officeDocument/2006/relationships/hyperlink" Target="http://pbs.twimg.com/profile_images/1071842992879779840/zoztU_pa_normal.jpg" TargetMode="External" /><Relationship Id="rId16" Type="http://schemas.openxmlformats.org/officeDocument/2006/relationships/hyperlink" Target="https://twitter.com/#!/mepaa_/status/1083105767304105985" TargetMode="External" /><Relationship Id="rId17" Type="http://schemas.openxmlformats.org/officeDocument/2006/relationships/hyperlink" Target="https://twitter.com/#!/hnanenden/status/1083921002822811649" TargetMode="External" /><Relationship Id="rId18" Type="http://schemas.openxmlformats.org/officeDocument/2006/relationships/hyperlink" Target="https://twitter.com/#!/hnanenden/status/1083921002822811649" TargetMode="External" /><Relationship Id="rId19" Type="http://schemas.openxmlformats.org/officeDocument/2006/relationships/hyperlink" Target="https://twitter.com/#!/hnanenden/status/1083921002822811649" TargetMode="External" /><Relationship Id="rId20" Type="http://schemas.openxmlformats.org/officeDocument/2006/relationships/hyperlink" Target="https://twitter.com/#!/sofianebenzaza/status/1084623428613824512" TargetMode="External" /><Relationship Id="rId21" Type="http://schemas.openxmlformats.org/officeDocument/2006/relationships/hyperlink" Target="https://twitter.com/#!/mathiuslanda/status/1084681327956426752" TargetMode="External" /><Relationship Id="rId22" Type="http://schemas.openxmlformats.org/officeDocument/2006/relationships/hyperlink" Target="https://twitter.com/#!/https_error_4o4/status/1085638074359562248" TargetMode="External" /><Relationship Id="rId23" Type="http://schemas.openxmlformats.org/officeDocument/2006/relationships/hyperlink" Target="https://twitter.com/#!/aaaloyaltyworld/status/1085758169983471616" TargetMode="External" /><Relationship Id="rId24" Type="http://schemas.openxmlformats.org/officeDocument/2006/relationships/hyperlink" Target="https://twitter.com/#!/smoke_infinity/status/1086616362741579777" TargetMode="External" /><Relationship Id="rId25" Type="http://schemas.openxmlformats.org/officeDocument/2006/relationships/hyperlink" Target="https://twitter.com/#!/walid1959halabi/status/1087634600304758785" TargetMode="External" /><Relationship Id="rId26" Type="http://schemas.openxmlformats.org/officeDocument/2006/relationships/hyperlink" Target="https://api.twitter.com/1.1/geo/id/014212bc59596315.json" TargetMode="External" /><Relationship Id="rId27" Type="http://schemas.openxmlformats.org/officeDocument/2006/relationships/comments" Target="../comments1.xml" /><Relationship Id="rId28" Type="http://schemas.openxmlformats.org/officeDocument/2006/relationships/vmlDrawing" Target="../drawings/vmlDrawing1.vml" /><Relationship Id="rId29" Type="http://schemas.openxmlformats.org/officeDocument/2006/relationships/table" Target="../tables/table1.xml" /><Relationship Id="rId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sYocbalsFr/?utm_source=ig_twitter_share&amp;igshid=uri60cwquifc" TargetMode="External" /><Relationship Id="rId2" Type="http://schemas.openxmlformats.org/officeDocument/2006/relationships/hyperlink" Target="https://twitter.com/mbockcote/status/1084227129884196865" TargetMode="External" /><Relationship Id="rId3" Type="http://schemas.openxmlformats.org/officeDocument/2006/relationships/hyperlink" Target="https://www.aaaloyalty.com/" TargetMode="External" /><Relationship Id="rId4" Type="http://schemas.openxmlformats.org/officeDocument/2006/relationships/hyperlink" Target="https://www.instagram.com/p/Bs0Vw-knqF-/?utm_source=ig_twitter_share&amp;igshid=1szvu3nrv2mu1" TargetMode="External" /><Relationship Id="rId5" Type="http://schemas.openxmlformats.org/officeDocument/2006/relationships/hyperlink" Target="https://pbs.twimg.com/media/DxFjS0EXQAEvJGO.jpg" TargetMode="External" /><Relationship Id="rId6" Type="http://schemas.openxmlformats.org/officeDocument/2006/relationships/hyperlink" Target="http://pbs.twimg.com/profile_images/1001108546207891458/x6Kq_A6w_normal.jpg" TargetMode="External" /><Relationship Id="rId7" Type="http://schemas.openxmlformats.org/officeDocument/2006/relationships/hyperlink" Target="http://pbs.twimg.com/profile_images/1081575042045988864/0oAUIcGL_normal.jpg" TargetMode="External" /><Relationship Id="rId8" Type="http://schemas.openxmlformats.org/officeDocument/2006/relationships/hyperlink" Target="http://pbs.twimg.com/profile_images/1081575042045988864/0oAUIcGL_normal.jpg" TargetMode="External" /><Relationship Id="rId9" Type="http://schemas.openxmlformats.org/officeDocument/2006/relationships/hyperlink" Target="http://pbs.twimg.com/profile_images/1081575042045988864/0oAUIcGL_normal.jpg" TargetMode="External" /><Relationship Id="rId10" Type="http://schemas.openxmlformats.org/officeDocument/2006/relationships/hyperlink" Target="http://pbs.twimg.com/profile_images/979825254330765312/QU2VWkfN_normal.jpg" TargetMode="External" /><Relationship Id="rId11" Type="http://schemas.openxmlformats.org/officeDocument/2006/relationships/hyperlink" Target="http://pbs.twimg.com/profile_images/758130220939476992/9YdkWZnx_normal.jpg" TargetMode="External" /><Relationship Id="rId12" Type="http://schemas.openxmlformats.org/officeDocument/2006/relationships/hyperlink" Target="http://pbs.twimg.com/profile_images/1077534852419932162/XZfpkcD__normal.jpg" TargetMode="External" /><Relationship Id="rId13" Type="http://schemas.openxmlformats.org/officeDocument/2006/relationships/hyperlink" Target="https://pbs.twimg.com/media/DxFjS0EXQAEvJGO.jpg" TargetMode="External" /><Relationship Id="rId14" Type="http://schemas.openxmlformats.org/officeDocument/2006/relationships/hyperlink" Target="http://pbs.twimg.com/profile_images/1047433884911259648/jKWB3D55_normal.jpg" TargetMode="External" /><Relationship Id="rId15" Type="http://schemas.openxmlformats.org/officeDocument/2006/relationships/hyperlink" Target="http://pbs.twimg.com/profile_images/1071842992879779840/zoztU_pa_normal.jpg" TargetMode="External" /><Relationship Id="rId16" Type="http://schemas.openxmlformats.org/officeDocument/2006/relationships/hyperlink" Target="https://twitter.com/#!/mepaa_/status/1083105767304105985" TargetMode="External" /><Relationship Id="rId17" Type="http://schemas.openxmlformats.org/officeDocument/2006/relationships/hyperlink" Target="https://twitter.com/#!/hnanenden/status/1083921002822811649" TargetMode="External" /><Relationship Id="rId18" Type="http://schemas.openxmlformats.org/officeDocument/2006/relationships/hyperlink" Target="https://twitter.com/#!/hnanenden/status/1083921002822811649" TargetMode="External" /><Relationship Id="rId19" Type="http://schemas.openxmlformats.org/officeDocument/2006/relationships/hyperlink" Target="https://twitter.com/#!/hnanenden/status/1083921002822811649" TargetMode="External" /><Relationship Id="rId20" Type="http://schemas.openxmlformats.org/officeDocument/2006/relationships/hyperlink" Target="https://twitter.com/#!/sofianebenzaza/status/1084623428613824512" TargetMode="External" /><Relationship Id="rId21" Type="http://schemas.openxmlformats.org/officeDocument/2006/relationships/hyperlink" Target="https://twitter.com/#!/mathiuslanda/status/1084681327956426752" TargetMode="External" /><Relationship Id="rId22" Type="http://schemas.openxmlformats.org/officeDocument/2006/relationships/hyperlink" Target="https://twitter.com/#!/https_error_4o4/status/1085638074359562248" TargetMode="External" /><Relationship Id="rId23" Type="http://schemas.openxmlformats.org/officeDocument/2006/relationships/hyperlink" Target="https://twitter.com/#!/aaaloyaltyworld/status/1085758169983471616" TargetMode="External" /><Relationship Id="rId24" Type="http://schemas.openxmlformats.org/officeDocument/2006/relationships/hyperlink" Target="https://twitter.com/#!/smoke_infinity/status/1086616362741579777" TargetMode="External" /><Relationship Id="rId25" Type="http://schemas.openxmlformats.org/officeDocument/2006/relationships/hyperlink" Target="https://twitter.com/#!/walid1959halabi/status/1087634600304758785" TargetMode="External" /><Relationship Id="rId26" Type="http://schemas.openxmlformats.org/officeDocument/2006/relationships/hyperlink" Target="https://api.twitter.com/1.1/geo/id/014212bc59596315.json" TargetMode="External" /><Relationship Id="rId27" Type="http://schemas.openxmlformats.org/officeDocument/2006/relationships/comments" Target="../comments12.xml" /><Relationship Id="rId28" Type="http://schemas.openxmlformats.org/officeDocument/2006/relationships/vmlDrawing" Target="../drawings/vmlDrawing6.vml" /><Relationship Id="rId29" Type="http://schemas.openxmlformats.org/officeDocument/2006/relationships/table" Target="../tables/table22.xml" /><Relationship Id="rId3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melvasabella.wordpress.com/" TargetMode="External" /><Relationship Id="rId2" Type="http://schemas.openxmlformats.org/officeDocument/2006/relationships/hyperlink" Target="http://t.co/d0qIYIOc8X" TargetMode="External" /><Relationship Id="rId3" Type="http://schemas.openxmlformats.org/officeDocument/2006/relationships/hyperlink" Target="https://t.co/hIo6cHN6Pi" TargetMode="External" /><Relationship Id="rId4" Type="http://schemas.openxmlformats.org/officeDocument/2006/relationships/hyperlink" Target="https://t.co/HUCxJuPM6O" TargetMode="External" /><Relationship Id="rId5" Type="http://schemas.openxmlformats.org/officeDocument/2006/relationships/hyperlink" Target="https://t.co/Eq904uq5lw" TargetMode="External" /><Relationship Id="rId6" Type="http://schemas.openxmlformats.org/officeDocument/2006/relationships/hyperlink" Target="https://t.co/R9FwDImZhY" TargetMode="External" /><Relationship Id="rId7" Type="http://schemas.openxmlformats.org/officeDocument/2006/relationships/hyperlink" Target="https://t.co/SBqf1cKHOM" TargetMode="External" /><Relationship Id="rId8" Type="http://schemas.openxmlformats.org/officeDocument/2006/relationships/hyperlink" Target="https://pbs.twimg.com/profile_banners/69511604/1348579044" TargetMode="External" /><Relationship Id="rId9" Type="http://schemas.openxmlformats.org/officeDocument/2006/relationships/hyperlink" Target="https://pbs.twimg.com/profile_banners/630090240/1535166627" TargetMode="External" /><Relationship Id="rId10" Type="http://schemas.openxmlformats.org/officeDocument/2006/relationships/hyperlink" Target="https://pbs.twimg.com/profile_banners/2272472594/1435027945" TargetMode="External" /><Relationship Id="rId11" Type="http://schemas.openxmlformats.org/officeDocument/2006/relationships/hyperlink" Target="https://pbs.twimg.com/profile_banners/234344605/1427394441" TargetMode="External" /><Relationship Id="rId12" Type="http://schemas.openxmlformats.org/officeDocument/2006/relationships/hyperlink" Target="https://pbs.twimg.com/profile_banners/243513530/1545728279" TargetMode="External" /><Relationship Id="rId13" Type="http://schemas.openxmlformats.org/officeDocument/2006/relationships/hyperlink" Target="https://pbs.twimg.com/profile_banners/20703625/1490201722" TargetMode="External" /><Relationship Id="rId14" Type="http://schemas.openxmlformats.org/officeDocument/2006/relationships/hyperlink" Target="https://pbs.twimg.com/profile_banners/756860636697591808/1469304142" TargetMode="External" /><Relationship Id="rId15" Type="http://schemas.openxmlformats.org/officeDocument/2006/relationships/hyperlink" Target="https://pbs.twimg.com/profile_banners/830058563028525057/1539467971" TargetMode="External" /><Relationship Id="rId16" Type="http://schemas.openxmlformats.org/officeDocument/2006/relationships/hyperlink" Target="https://pbs.twimg.com/profile_banners/2521965418/1469625525" TargetMode="External" /><Relationship Id="rId17" Type="http://schemas.openxmlformats.org/officeDocument/2006/relationships/hyperlink" Target="https://pbs.twimg.com/profile_banners/1001347851778166786/1527939844" TargetMode="External" /><Relationship Id="rId18" Type="http://schemas.openxmlformats.org/officeDocument/2006/relationships/hyperlink" Target="https://pbs.twimg.com/profile_banners/1047431346598109184/1538562673" TargetMode="External" /><Relationship Id="rId19" Type="http://schemas.openxmlformats.org/officeDocument/2006/relationships/hyperlink" Target="https://pbs.twimg.com/profile_banners/438495286/1517233537" TargetMode="External" /><Relationship Id="rId20" Type="http://schemas.openxmlformats.org/officeDocument/2006/relationships/hyperlink" Target="http://abs.twimg.com/images/themes/theme9/bg.gif" TargetMode="External" /><Relationship Id="rId21" Type="http://schemas.openxmlformats.org/officeDocument/2006/relationships/hyperlink" Target="http://abs.twimg.com/images/themes/theme11/bg.gif"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2/bg.gif"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pbs.twimg.com/profile_images/1001108546207891458/x6Kq_A6w_normal.jpg" TargetMode="External" /><Relationship Id="rId30" Type="http://schemas.openxmlformats.org/officeDocument/2006/relationships/hyperlink" Target="http://pbs.twimg.com/profile_images/1081575042045988864/0oAUIcGL_normal.jpg" TargetMode="External" /><Relationship Id="rId31" Type="http://schemas.openxmlformats.org/officeDocument/2006/relationships/hyperlink" Target="http://pbs.twimg.com/profile_images/1065189727047839744/wpl7DXdO_normal.jpg" TargetMode="External" /><Relationship Id="rId32" Type="http://schemas.openxmlformats.org/officeDocument/2006/relationships/hyperlink" Target="http://pbs.twimg.com/profile_images/1045845810250842112/qi1UQpt9_normal.jpg" TargetMode="External" /><Relationship Id="rId33" Type="http://schemas.openxmlformats.org/officeDocument/2006/relationships/hyperlink" Target="http://pbs.twimg.com/profile_images/1061270640089456641/UUnv2heB_normal.jpg" TargetMode="External" /><Relationship Id="rId34" Type="http://schemas.openxmlformats.org/officeDocument/2006/relationships/hyperlink" Target="http://pbs.twimg.com/profile_images/979825254330765312/QU2VWkfN_normal.jpg" TargetMode="External" /><Relationship Id="rId35" Type="http://schemas.openxmlformats.org/officeDocument/2006/relationships/hyperlink" Target="http://pbs.twimg.com/profile_images/758130220939476992/9YdkWZnx_normal.jpg" TargetMode="External" /><Relationship Id="rId36" Type="http://schemas.openxmlformats.org/officeDocument/2006/relationships/hyperlink" Target="http://pbs.twimg.com/profile_images/1077534852419932162/XZfpkcD__normal.jpg" TargetMode="External" /><Relationship Id="rId37" Type="http://schemas.openxmlformats.org/officeDocument/2006/relationships/hyperlink" Target="http://pbs.twimg.com/profile_images/1000598572730146818/aWuIMzUd_normal.jpg" TargetMode="External" /><Relationship Id="rId38" Type="http://schemas.openxmlformats.org/officeDocument/2006/relationships/hyperlink" Target="http://pbs.twimg.com/profile_images/1002877447648530432/WgxYrp93_normal.jpg" TargetMode="External" /><Relationship Id="rId39" Type="http://schemas.openxmlformats.org/officeDocument/2006/relationships/hyperlink" Target="http://pbs.twimg.com/profile_images/1047433884911259648/jKWB3D55_normal.jpg" TargetMode="External" /><Relationship Id="rId40" Type="http://schemas.openxmlformats.org/officeDocument/2006/relationships/hyperlink" Target="http://pbs.twimg.com/profile_images/1071842992879779840/zoztU_pa_normal.jpg" TargetMode="External" /><Relationship Id="rId41" Type="http://schemas.openxmlformats.org/officeDocument/2006/relationships/hyperlink" Target="https://twitter.com/mepaa_" TargetMode="External" /><Relationship Id="rId42" Type="http://schemas.openxmlformats.org/officeDocument/2006/relationships/hyperlink" Target="https://twitter.com/hnanenden" TargetMode="External" /><Relationship Id="rId43" Type="http://schemas.openxmlformats.org/officeDocument/2006/relationships/hyperlink" Target="https://twitter.com/infopalangkakan" TargetMode="External" /><Relationship Id="rId44" Type="http://schemas.openxmlformats.org/officeDocument/2006/relationships/hyperlink" Target="https://twitter.com/rizalanthopani" TargetMode="External" /><Relationship Id="rId45" Type="http://schemas.openxmlformats.org/officeDocument/2006/relationships/hyperlink" Target="https://twitter.com/iqbalaal" TargetMode="External" /><Relationship Id="rId46" Type="http://schemas.openxmlformats.org/officeDocument/2006/relationships/hyperlink" Target="https://twitter.com/sofianebenzaza" TargetMode="External" /><Relationship Id="rId47" Type="http://schemas.openxmlformats.org/officeDocument/2006/relationships/hyperlink" Target="https://twitter.com/mathiuslanda" TargetMode="External" /><Relationship Id="rId48" Type="http://schemas.openxmlformats.org/officeDocument/2006/relationships/hyperlink" Target="https://twitter.com/https_error_4o4" TargetMode="External" /><Relationship Id="rId49" Type="http://schemas.openxmlformats.org/officeDocument/2006/relationships/hyperlink" Target="https://twitter.com/tibyan_mubarak" TargetMode="External" /><Relationship Id="rId50" Type="http://schemas.openxmlformats.org/officeDocument/2006/relationships/hyperlink" Target="https://twitter.com/aaaloyaltyworld" TargetMode="External" /><Relationship Id="rId51" Type="http://schemas.openxmlformats.org/officeDocument/2006/relationships/hyperlink" Target="https://twitter.com/smoke_infinity" TargetMode="External" /><Relationship Id="rId52" Type="http://schemas.openxmlformats.org/officeDocument/2006/relationships/hyperlink" Target="https://twitter.com/walid1959halabi" TargetMode="External" /><Relationship Id="rId53" Type="http://schemas.openxmlformats.org/officeDocument/2006/relationships/comments" Target="../comments2.xml" /><Relationship Id="rId54" Type="http://schemas.openxmlformats.org/officeDocument/2006/relationships/vmlDrawing" Target="../drawings/vmlDrawing2.vml" /><Relationship Id="rId55" Type="http://schemas.openxmlformats.org/officeDocument/2006/relationships/table" Target="../tables/table2.xml" /><Relationship Id="rId5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instagram.com/p/Bs0Vw-knqF-/?utm_source=ig_twitter_share&amp;igshid=1szvu3nrv2mu1" TargetMode="External" /><Relationship Id="rId2" Type="http://schemas.openxmlformats.org/officeDocument/2006/relationships/hyperlink" Target="https://www.aaaloyalty.com/" TargetMode="External" /><Relationship Id="rId3" Type="http://schemas.openxmlformats.org/officeDocument/2006/relationships/hyperlink" Target="https://twitter.com/mbockcote/status/1084227129884196865" TargetMode="External" /><Relationship Id="rId4" Type="http://schemas.openxmlformats.org/officeDocument/2006/relationships/hyperlink" Target="https://www.instagram.com/p/BsYocbalsFr/?utm_source=ig_twitter_share&amp;igshid=uri60cwquifc" TargetMode="External" /><Relationship Id="rId5" Type="http://schemas.openxmlformats.org/officeDocument/2006/relationships/hyperlink" Target="https://www.instagram.com/p/BsYocbalsFr/?utm_source=ig_twitter_share&amp;igshid=uri60cwquifc" TargetMode="External" /><Relationship Id="rId6" Type="http://schemas.openxmlformats.org/officeDocument/2006/relationships/hyperlink" Target="https://www.aaaloyalty.com/" TargetMode="External" /><Relationship Id="rId7" Type="http://schemas.openxmlformats.org/officeDocument/2006/relationships/hyperlink" Target="https://www.instagram.com/p/Bs0Vw-knqF-/?utm_source=ig_twitter_share&amp;igshid=1szvu3nrv2mu1" TargetMode="External" /><Relationship Id="rId8" Type="http://schemas.openxmlformats.org/officeDocument/2006/relationships/hyperlink" Target="https://twitter.com/mbockcote/status/1084227129884196865" TargetMode="External" /><Relationship Id="rId9" Type="http://schemas.openxmlformats.org/officeDocument/2006/relationships/table" Target="../tables/table12.xml" /><Relationship Id="rId10" Type="http://schemas.openxmlformats.org/officeDocument/2006/relationships/table" Target="../tables/table13.xml" /><Relationship Id="rId11" Type="http://schemas.openxmlformats.org/officeDocument/2006/relationships/table" Target="../tables/table14.xml" /><Relationship Id="rId12" Type="http://schemas.openxmlformats.org/officeDocument/2006/relationships/table" Target="../tables/table15.xm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 Id="rId1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429</v>
      </c>
      <c r="BB2" s="13" t="s">
        <v>439</v>
      </c>
      <c r="BC2" s="13" t="s">
        <v>440</v>
      </c>
      <c r="BD2" s="67" t="s">
        <v>589</v>
      </c>
      <c r="BE2" s="67" t="s">
        <v>590</v>
      </c>
      <c r="BF2" s="67" t="s">
        <v>591</v>
      </c>
      <c r="BG2" s="67" t="s">
        <v>592</v>
      </c>
      <c r="BH2" s="67" t="s">
        <v>593</v>
      </c>
      <c r="BI2" s="67" t="s">
        <v>594</v>
      </c>
      <c r="BJ2" s="67" t="s">
        <v>595</v>
      </c>
      <c r="BK2" s="67" t="s">
        <v>596</v>
      </c>
      <c r="BL2" s="67" t="s">
        <v>597</v>
      </c>
    </row>
    <row r="3" spans="1:64" ht="15" customHeight="1">
      <c r="A3" s="84" t="s">
        <v>212</v>
      </c>
      <c r="B3" s="84" t="s">
        <v>212</v>
      </c>
      <c r="C3" s="53" t="s">
        <v>605</v>
      </c>
      <c r="D3" s="54">
        <v>3</v>
      </c>
      <c r="E3" s="65" t="s">
        <v>132</v>
      </c>
      <c r="F3" s="55">
        <v>35</v>
      </c>
      <c r="G3" s="53"/>
      <c r="H3" s="57"/>
      <c r="I3" s="56"/>
      <c r="J3" s="56"/>
      <c r="K3" s="36" t="s">
        <v>65</v>
      </c>
      <c r="L3" s="62">
        <v>3</v>
      </c>
      <c r="M3" s="62"/>
      <c r="N3" s="63"/>
      <c r="O3" s="85" t="s">
        <v>176</v>
      </c>
      <c r="P3" s="87">
        <v>43474.87398148148</v>
      </c>
      <c r="Q3" s="85" t="s">
        <v>226</v>
      </c>
      <c r="R3" s="89" t="s">
        <v>234</v>
      </c>
      <c r="S3" s="85" t="s">
        <v>238</v>
      </c>
      <c r="T3" s="85"/>
      <c r="U3" s="85"/>
      <c r="V3" s="89" t="s">
        <v>242</v>
      </c>
      <c r="W3" s="87">
        <v>43474.87398148148</v>
      </c>
      <c r="X3" s="89" t="s">
        <v>249</v>
      </c>
      <c r="Y3" s="85">
        <v>24.46849303</v>
      </c>
      <c r="Z3" s="85">
        <v>39.61120287</v>
      </c>
      <c r="AA3" s="91" t="s">
        <v>257</v>
      </c>
      <c r="AB3" s="85"/>
      <c r="AC3" s="85" t="b">
        <v>0</v>
      </c>
      <c r="AD3" s="85">
        <v>0</v>
      </c>
      <c r="AE3" s="91" t="s">
        <v>267</v>
      </c>
      <c r="AF3" s="85" t="b">
        <v>0</v>
      </c>
      <c r="AG3" s="85" t="s">
        <v>270</v>
      </c>
      <c r="AH3" s="85"/>
      <c r="AI3" s="91" t="s">
        <v>267</v>
      </c>
      <c r="AJ3" s="85" t="b">
        <v>0</v>
      </c>
      <c r="AK3" s="85">
        <v>0</v>
      </c>
      <c r="AL3" s="91" t="s">
        <v>267</v>
      </c>
      <c r="AM3" s="85" t="s">
        <v>276</v>
      </c>
      <c r="AN3" s="85" t="b">
        <v>0</v>
      </c>
      <c r="AO3" s="91" t="s">
        <v>257</v>
      </c>
      <c r="AP3" s="85" t="s">
        <v>176</v>
      </c>
      <c r="AQ3" s="85">
        <v>0</v>
      </c>
      <c r="AR3" s="85">
        <v>0</v>
      </c>
      <c r="AS3" s="85" t="s">
        <v>281</v>
      </c>
      <c r="AT3" s="85" t="s">
        <v>282</v>
      </c>
      <c r="AU3" s="85" t="s">
        <v>283</v>
      </c>
      <c r="AV3" s="85" t="s">
        <v>284</v>
      </c>
      <c r="AW3" s="85" t="s">
        <v>285</v>
      </c>
      <c r="AX3" s="85" t="s">
        <v>286</v>
      </c>
      <c r="AY3" s="85" t="s">
        <v>287</v>
      </c>
      <c r="AZ3" s="89" t="s">
        <v>288</v>
      </c>
      <c r="BA3">
        <v>1</v>
      </c>
      <c r="BB3" s="85" t="str">
        <f>REPLACE(INDEX(GroupVertices[Group],MATCH(Edges[[#This Row],[Vertex 1]],GroupVertices[Vertex],0)),1,1,"")</f>
        <v>2</v>
      </c>
      <c r="BC3" s="85" t="str">
        <f>REPLACE(INDEX(GroupVertices[Group],MATCH(Edges[[#This Row],[Vertex 2]],GroupVertices[Vertex],0)),1,1,"")</f>
        <v>2</v>
      </c>
      <c r="BD3" s="51">
        <v>0</v>
      </c>
      <c r="BE3" s="52">
        <v>0</v>
      </c>
      <c r="BF3" s="51">
        <v>0</v>
      </c>
      <c r="BG3" s="52">
        <v>0</v>
      </c>
      <c r="BH3" s="51">
        <v>0</v>
      </c>
      <c r="BI3" s="52">
        <v>0</v>
      </c>
      <c r="BJ3" s="51">
        <v>33</v>
      </c>
      <c r="BK3" s="52">
        <v>100</v>
      </c>
      <c r="BL3" s="51">
        <v>33</v>
      </c>
    </row>
    <row r="4" spans="1:64" ht="15" customHeight="1">
      <c r="A4" s="84" t="s">
        <v>213</v>
      </c>
      <c r="B4" s="84" t="s">
        <v>220</v>
      </c>
      <c r="C4" s="53" t="s">
        <v>605</v>
      </c>
      <c r="D4" s="54">
        <v>3</v>
      </c>
      <c r="E4" s="65" t="s">
        <v>132</v>
      </c>
      <c r="F4" s="55">
        <v>35</v>
      </c>
      <c r="G4" s="53"/>
      <c r="H4" s="57"/>
      <c r="I4" s="56"/>
      <c r="J4" s="56"/>
      <c r="K4" s="36" t="s">
        <v>65</v>
      </c>
      <c r="L4" s="83">
        <v>4</v>
      </c>
      <c r="M4" s="83"/>
      <c r="N4" s="63"/>
      <c r="O4" s="86" t="s">
        <v>224</v>
      </c>
      <c r="P4" s="88">
        <v>43477.123611111114</v>
      </c>
      <c r="Q4" s="86" t="s">
        <v>227</v>
      </c>
      <c r="R4" s="86"/>
      <c r="S4" s="86"/>
      <c r="T4" s="86"/>
      <c r="U4" s="86"/>
      <c r="V4" s="90" t="s">
        <v>243</v>
      </c>
      <c r="W4" s="88">
        <v>43477.123611111114</v>
      </c>
      <c r="X4" s="90" t="s">
        <v>250</v>
      </c>
      <c r="Y4" s="86"/>
      <c r="Z4" s="86"/>
      <c r="AA4" s="92" t="s">
        <v>258</v>
      </c>
      <c r="AB4" s="92" t="s">
        <v>265</v>
      </c>
      <c r="AC4" s="86" t="b">
        <v>0</v>
      </c>
      <c r="AD4" s="86">
        <v>0</v>
      </c>
      <c r="AE4" s="92" t="s">
        <v>268</v>
      </c>
      <c r="AF4" s="86" t="b">
        <v>0</v>
      </c>
      <c r="AG4" s="86" t="s">
        <v>270</v>
      </c>
      <c r="AH4" s="86"/>
      <c r="AI4" s="92" t="s">
        <v>267</v>
      </c>
      <c r="AJ4" s="86" t="b">
        <v>0</v>
      </c>
      <c r="AK4" s="86">
        <v>0</v>
      </c>
      <c r="AL4" s="92" t="s">
        <v>267</v>
      </c>
      <c r="AM4" s="86" t="s">
        <v>277</v>
      </c>
      <c r="AN4" s="86" t="b">
        <v>0</v>
      </c>
      <c r="AO4" s="92" t="s">
        <v>265</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c r="BE4" s="52"/>
      <c r="BF4" s="51"/>
      <c r="BG4" s="52"/>
      <c r="BH4" s="51"/>
      <c r="BI4" s="52"/>
      <c r="BJ4" s="51"/>
      <c r="BK4" s="52"/>
      <c r="BL4" s="51"/>
    </row>
    <row r="5" spans="1:64" ht="45">
      <c r="A5" s="84" t="s">
        <v>213</v>
      </c>
      <c r="B5" s="84" t="s">
        <v>221</v>
      </c>
      <c r="C5" s="53" t="s">
        <v>605</v>
      </c>
      <c r="D5" s="54">
        <v>3</v>
      </c>
      <c r="E5" s="65" t="s">
        <v>132</v>
      </c>
      <c r="F5" s="55">
        <v>35</v>
      </c>
      <c r="G5" s="53"/>
      <c r="H5" s="57"/>
      <c r="I5" s="56"/>
      <c r="J5" s="56"/>
      <c r="K5" s="36" t="s">
        <v>65</v>
      </c>
      <c r="L5" s="83">
        <v>5</v>
      </c>
      <c r="M5" s="83"/>
      <c r="N5" s="63"/>
      <c r="O5" s="86" t="s">
        <v>224</v>
      </c>
      <c r="P5" s="88">
        <v>43477.123611111114</v>
      </c>
      <c r="Q5" s="86" t="s">
        <v>227</v>
      </c>
      <c r="R5" s="86"/>
      <c r="S5" s="86"/>
      <c r="T5" s="86"/>
      <c r="U5" s="86"/>
      <c r="V5" s="90" t="s">
        <v>243</v>
      </c>
      <c r="W5" s="88">
        <v>43477.123611111114</v>
      </c>
      <c r="X5" s="90" t="s">
        <v>250</v>
      </c>
      <c r="Y5" s="86"/>
      <c r="Z5" s="86"/>
      <c r="AA5" s="92" t="s">
        <v>258</v>
      </c>
      <c r="AB5" s="92" t="s">
        <v>265</v>
      </c>
      <c r="AC5" s="86" t="b">
        <v>0</v>
      </c>
      <c r="AD5" s="86">
        <v>0</v>
      </c>
      <c r="AE5" s="92" t="s">
        <v>268</v>
      </c>
      <c r="AF5" s="86" t="b">
        <v>0</v>
      </c>
      <c r="AG5" s="86" t="s">
        <v>270</v>
      </c>
      <c r="AH5" s="86"/>
      <c r="AI5" s="92" t="s">
        <v>267</v>
      </c>
      <c r="AJ5" s="86" t="b">
        <v>0</v>
      </c>
      <c r="AK5" s="86">
        <v>0</v>
      </c>
      <c r="AL5" s="92" t="s">
        <v>267</v>
      </c>
      <c r="AM5" s="86" t="s">
        <v>277</v>
      </c>
      <c r="AN5" s="86" t="b">
        <v>0</v>
      </c>
      <c r="AO5" s="92" t="s">
        <v>265</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213</v>
      </c>
      <c r="B6" s="84" t="s">
        <v>222</v>
      </c>
      <c r="C6" s="53" t="s">
        <v>605</v>
      </c>
      <c r="D6" s="54">
        <v>3</v>
      </c>
      <c r="E6" s="65" t="s">
        <v>132</v>
      </c>
      <c r="F6" s="55">
        <v>35</v>
      </c>
      <c r="G6" s="53"/>
      <c r="H6" s="57"/>
      <c r="I6" s="56"/>
      <c r="J6" s="56"/>
      <c r="K6" s="36" t="s">
        <v>65</v>
      </c>
      <c r="L6" s="83">
        <v>6</v>
      </c>
      <c r="M6" s="83"/>
      <c r="N6" s="63"/>
      <c r="O6" s="86" t="s">
        <v>225</v>
      </c>
      <c r="P6" s="88">
        <v>43477.123611111114</v>
      </c>
      <c r="Q6" s="86" t="s">
        <v>227</v>
      </c>
      <c r="R6" s="86"/>
      <c r="S6" s="86"/>
      <c r="T6" s="86"/>
      <c r="U6" s="86"/>
      <c r="V6" s="90" t="s">
        <v>243</v>
      </c>
      <c r="W6" s="88">
        <v>43477.123611111114</v>
      </c>
      <c r="X6" s="90" t="s">
        <v>250</v>
      </c>
      <c r="Y6" s="86"/>
      <c r="Z6" s="86"/>
      <c r="AA6" s="92" t="s">
        <v>258</v>
      </c>
      <c r="AB6" s="92" t="s">
        <v>265</v>
      </c>
      <c r="AC6" s="86" t="b">
        <v>0</v>
      </c>
      <c r="AD6" s="86">
        <v>0</v>
      </c>
      <c r="AE6" s="92" t="s">
        <v>268</v>
      </c>
      <c r="AF6" s="86" t="b">
        <v>0</v>
      </c>
      <c r="AG6" s="86" t="s">
        <v>270</v>
      </c>
      <c r="AH6" s="86"/>
      <c r="AI6" s="92" t="s">
        <v>267</v>
      </c>
      <c r="AJ6" s="86" t="b">
        <v>0</v>
      </c>
      <c r="AK6" s="86">
        <v>0</v>
      </c>
      <c r="AL6" s="92" t="s">
        <v>267</v>
      </c>
      <c r="AM6" s="86" t="s">
        <v>277</v>
      </c>
      <c r="AN6" s="86" t="b">
        <v>0</v>
      </c>
      <c r="AO6" s="92" t="s">
        <v>265</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11</v>
      </c>
      <c r="BK6" s="52">
        <v>100</v>
      </c>
      <c r="BL6" s="51">
        <v>11</v>
      </c>
    </row>
    <row r="7" spans="1:64" ht="45">
      <c r="A7" s="84" t="s">
        <v>214</v>
      </c>
      <c r="B7" s="84" t="s">
        <v>214</v>
      </c>
      <c r="C7" s="53" t="s">
        <v>605</v>
      </c>
      <c r="D7" s="54">
        <v>3</v>
      </c>
      <c r="E7" s="65" t="s">
        <v>132</v>
      </c>
      <c r="F7" s="55">
        <v>35</v>
      </c>
      <c r="G7" s="53"/>
      <c r="H7" s="57"/>
      <c r="I7" s="56"/>
      <c r="J7" s="56"/>
      <c r="K7" s="36" t="s">
        <v>65</v>
      </c>
      <c r="L7" s="83">
        <v>7</v>
      </c>
      <c r="M7" s="83"/>
      <c r="N7" s="63"/>
      <c r="O7" s="86" t="s">
        <v>176</v>
      </c>
      <c r="P7" s="88">
        <v>43479.06193287037</v>
      </c>
      <c r="Q7" s="86" t="s">
        <v>228</v>
      </c>
      <c r="R7" s="90" t="s">
        <v>235</v>
      </c>
      <c r="S7" s="86" t="s">
        <v>239</v>
      </c>
      <c r="T7" s="86"/>
      <c r="U7" s="86"/>
      <c r="V7" s="90" t="s">
        <v>244</v>
      </c>
      <c r="W7" s="88">
        <v>43479.06193287037</v>
      </c>
      <c r="X7" s="90" t="s">
        <v>251</v>
      </c>
      <c r="Y7" s="86"/>
      <c r="Z7" s="86"/>
      <c r="AA7" s="92" t="s">
        <v>259</v>
      </c>
      <c r="AB7" s="86"/>
      <c r="AC7" s="86" t="b">
        <v>0</v>
      </c>
      <c r="AD7" s="86">
        <v>28</v>
      </c>
      <c r="AE7" s="92" t="s">
        <v>267</v>
      </c>
      <c r="AF7" s="86" t="b">
        <v>1</v>
      </c>
      <c r="AG7" s="86" t="s">
        <v>271</v>
      </c>
      <c r="AH7" s="86"/>
      <c r="AI7" s="92" t="s">
        <v>275</v>
      </c>
      <c r="AJ7" s="86" t="b">
        <v>0</v>
      </c>
      <c r="AK7" s="86">
        <v>1</v>
      </c>
      <c r="AL7" s="92" t="s">
        <v>267</v>
      </c>
      <c r="AM7" s="86" t="s">
        <v>278</v>
      </c>
      <c r="AN7" s="86" t="b">
        <v>0</v>
      </c>
      <c r="AO7" s="92" t="s">
        <v>259</v>
      </c>
      <c r="AP7" s="86" t="s">
        <v>176</v>
      </c>
      <c r="AQ7" s="86">
        <v>0</v>
      </c>
      <c r="AR7" s="86">
        <v>0</v>
      </c>
      <c r="AS7" s="86"/>
      <c r="AT7" s="86"/>
      <c r="AU7" s="86"/>
      <c r="AV7" s="86"/>
      <c r="AW7" s="86"/>
      <c r="AX7" s="86"/>
      <c r="AY7" s="86"/>
      <c r="AZ7" s="86"/>
      <c r="BA7">
        <v>1</v>
      </c>
      <c r="BB7" s="85" t="str">
        <f>REPLACE(INDEX(GroupVertices[Group],MATCH(Edges[[#This Row],[Vertex 1]],GroupVertices[Vertex],0)),1,1,"")</f>
        <v>4</v>
      </c>
      <c r="BC7" s="85" t="str">
        <f>REPLACE(INDEX(GroupVertices[Group],MATCH(Edges[[#This Row],[Vertex 2]],GroupVertices[Vertex],0)),1,1,"")</f>
        <v>4</v>
      </c>
      <c r="BD7" s="51">
        <v>1</v>
      </c>
      <c r="BE7" s="52">
        <v>2.6315789473684212</v>
      </c>
      <c r="BF7" s="51">
        <v>0</v>
      </c>
      <c r="BG7" s="52">
        <v>0</v>
      </c>
      <c r="BH7" s="51">
        <v>0</v>
      </c>
      <c r="BI7" s="52">
        <v>0</v>
      </c>
      <c r="BJ7" s="51">
        <v>37</v>
      </c>
      <c r="BK7" s="52">
        <v>97.36842105263158</v>
      </c>
      <c r="BL7" s="51">
        <v>38</v>
      </c>
    </row>
    <row r="8" spans="1:64" ht="45">
      <c r="A8" s="84" t="s">
        <v>215</v>
      </c>
      <c r="B8" s="84" t="s">
        <v>214</v>
      </c>
      <c r="C8" s="53" t="s">
        <v>605</v>
      </c>
      <c r="D8" s="54">
        <v>3</v>
      </c>
      <c r="E8" s="65" t="s">
        <v>132</v>
      </c>
      <c r="F8" s="55">
        <v>35</v>
      </c>
      <c r="G8" s="53"/>
      <c r="H8" s="57"/>
      <c r="I8" s="56"/>
      <c r="J8" s="56"/>
      <c r="K8" s="36" t="s">
        <v>65</v>
      </c>
      <c r="L8" s="83">
        <v>8</v>
      </c>
      <c r="M8" s="83"/>
      <c r="N8" s="63"/>
      <c r="O8" s="86" t="s">
        <v>224</v>
      </c>
      <c r="P8" s="88">
        <v>43479.22170138889</v>
      </c>
      <c r="Q8" s="86" t="s">
        <v>229</v>
      </c>
      <c r="R8" s="86"/>
      <c r="S8" s="86"/>
      <c r="T8" s="86"/>
      <c r="U8" s="86"/>
      <c r="V8" s="90" t="s">
        <v>245</v>
      </c>
      <c r="W8" s="88">
        <v>43479.22170138889</v>
      </c>
      <c r="X8" s="90" t="s">
        <v>252</v>
      </c>
      <c r="Y8" s="86"/>
      <c r="Z8" s="86"/>
      <c r="AA8" s="92" t="s">
        <v>260</v>
      </c>
      <c r="AB8" s="86"/>
      <c r="AC8" s="86" t="b">
        <v>0</v>
      </c>
      <c r="AD8" s="86">
        <v>0</v>
      </c>
      <c r="AE8" s="92" t="s">
        <v>267</v>
      </c>
      <c r="AF8" s="86" t="b">
        <v>1</v>
      </c>
      <c r="AG8" s="86" t="s">
        <v>271</v>
      </c>
      <c r="AH8" s="86"/>
      <c r="AI8" s="92" t="s">
        <v>275</v>
      </c>
      <c r="AJ8" s="86" t="b">
        <v>0</v>
      </c>
      <c r="AK8" s="86">
        <v>1</v>
      </c>
      <c r="AL8" s="92" t="s">
        <v>259</v>
      </c>
      <c r="AM8" s="86" t="s">
        <v>277</v>
      </c>
      <c r="AN8" s="86" t="b">
        <v>0</v>
      </c>
      <c r="AO8" s="92" t="s">
        <v>259</v>
      </c>
      <c r="AP8" s="86" t="s">
        <v>176</v>
      </c>
      <c r="AQ8" s="86">
        <v>0</v>
      </c>
      <c r="AR8" s="86">
        <v>0</v>
      </c>
      <c r="AS8" s="86"/>
      <c r="AT8" s="86"/>
      <c r="AU8" s="86"/>
      <c r="AV8" s="86"/>
      <c r="AW8" s="86"/>
      <c r="AX8" s="86"/>
      <c r="AY8" s="86"/>
      <c r="AZ8" s="86"/>
      <c r="BA8">
        <v>1</v>
      </c>
      <c r="BB8" s="85" t="str">
        <f>REPLACE(INDEX(GroupVertices[Group],MATCH(Edges[[#This Row],[Vertex 1]],GroupVertices[Vertex],0)),1,1,"")</f>
        <v>4</v>
      </c>
      <c r="BC8" s="85" t="str">
        <f>REPLACE(INDEX(GroupVertices[Group],MATCH(Edges[[#This Row],[Vertex 2]],GroupVertices[Vertex],0)),1,1,"")</f>
        <v>4</v>
      </c>
      <c r="BD8" s="51">
        <v>1</v>
      </c>
      <c r="BE8" s="52">
        <v>4.3478260869565215</v>
      </c>
      <c r="BF8" s="51">
        <v>0</v>
      </c>
      <c r="BG8" s="52">
        <v>0</v>
      </c>
      <c r="BH8" s="51">
        <v>0</v>
      </c>
      <c r="BI8" s="52">
        <v>0</v>
      </c>
      <c r="BJ8" s="51">
        <v>22</v>
      </c>
      <c r="BK8" s="52">
        <v>95.65217391304348</v>
      </c>
      <c r="BL8" s="51">
        <v>23</v>
      </c>
    </row>
    <row r="9" spans="1:64" ht="45">
      <c r="A9" s="84" t="s">
        <v>216</v>
      </c>
      <c r="B9" s="84" t="s">
        <v>223</v>
      </c>
      <c r="C9" s="53" t="s">
        <v>605</v>
      </c>
      <c r="D9" s="54">
        <v>3</v>
      </c>
      <c r="E9" s="65" t="s">
        <v>132</v>
      </c>
      <c r="F9" s="55">
        <v>35</v>
      </c>
      <c r="G9" s="53"/>
      <c r="H9" s="57"/>
      <c r="I9" s="56"/>
      <c r="J9" s="56"/>
      <c r="K9" s="36" t="s">
        <v>65</v>
      </c>
      <c r="L9" s="83">
        <v>9</v>
      </c>
      <c r="M9" s="83"/>
      <c r="N9" s="63"/>
      <c r="O9" s="86" t="s">
        <v>225</v>
      </c>
      <c r="P9" s="88">
        <v>43481.86181712963</v>
      </c>
      <c r="Q9" s="86" t="s">
        <v>230</v>
      </c>
      <c r="R9" s="86"/>
      <c r="S9" s="86"/>
      <c r="T9" s="86"/>
      <c r="U9" s="86"/>
      <c r="V9" s="90" t="s">
        <v>246</v>
      </c>
      <c r="W9" s="88">
        <v>43481.86181712963</v>
      </c>
      <c r="X9" s="90" t="s">
        <v>253</v>
      </c>
      <c r="Y9" s="86"/>
      <c r="Z9" s="86"/>
      <c r="AA9" s="92" t="s">
        <v>261</v>
      </c>
      <c r="AB9" s="92" t="s">
        <v>266</v>
      </c>
      <c r="AC9" s="86" t="b">
        <v>0</v>
      </c>
      <c r="AD9" s="86">
        <v>0</v>
      </c>
      <c r="AE9" s="92" t="s">
        <v>269</v>
      </c>
      <c r="AF9" s="86" t="b">
        <v>0</v>
      </c>
      <c r="AG9" s="86" t="s">
        <v>272</v>
      </c>
      <c r="AH9" s="86"/>
      <c r="AI9" s="92" t="s">
        <v>267</v>
      </c>
      <c r="AJ9" s="86" t="b">
        <v>0</v>
      </c>
      <c r="AK9" s="86">
        <v>0</v>
      </c>
      <c r="AL9" s="92" t="s">
        <v>267</v>
      </c>
      <c r="AM9" s="86" t="s">
        <v>278</v>
      </c>
      <c r="AN9" s="86" t="b">
        <v>0</v>
      </c>
      <c r="AO9" s="92" t="s">
        <v>266</v>
      </c>
      <c r="AP9" s="86" t="s">
        <v>176</v>
      </c>
      <c r="AQ9" s="86">
        <v>0</v>
      </c>
      <c r="AR9" s="86">
        <v>0</v>
      </c>
      <c r="AS9" s="86"/>
      <c r="AT9" s="86"/>
      <c r="AU9" s="86"/>
      <c r="AV9" s="86"/>
      <c r="AW9" s="86"/>
      <c r="AX9" s="86"/>
      <c r="AY9" s="86"/>
      <c r="AZ9" s="86"/>
      <c r="BA9">
        <v>1</v>
      </c>
      <c r="BB9" s="85" t="str">
        <f>REPLACE(INDEX(GroupVertices[Group],MATCH(Edges[[#This Row],[Vertex 1]],GroupVertices[Vertex],0)),1,1,"")</f>
        <v>3</v>
      </c>
      <c r="BC9" s="85" t="str">
        <f>REPLACE(INDEX(GroupVertices[Group],MATCH(Edges[[#This Row],[Vertex 2]],GroupVertices[Vertex],0)),1,1,"")</f>
        <v>3</v>
      </c>
      <c r="BD9" s="51">
        <v>2</v>
      </c>
      <c r="BE9" s="52">
        <v>10</v>
      </c>
      <c r="BF9" s="51">
        <v>0</v>
      </c>
      <c r="BG9" s="52">
        <v>0</v>
      </c>
      <c r="BH9" s="51">
        <v>0</v>
      </c>
      <c r="BI9" s="52">
        <v>0</v>
      </c>
      <c r="BJ9" s="51">
        <v>18</v>
      </c>
      <c r="BK9" s="52">
        <v>90</v>
      </c>
      <c r="BL9" s="51">
        <v>20</v>
      </c>
    </row>
    <row r="10" spans="1:64" ht="45">
      <c r="A10" s="84" t="s">
        <v>217</v>
      </c>
      <c r="B10" s="84" t="s">
        <v>217</v>
      </c>
      <c r="C10" s="53" t="s">
        <v>605</v>
      </c>
      <c r="D10" s="54">
        <v>3</v>
      </c>
      <c r="E10" s="65" t="s">
        <v>132</v>
      </c>
      <c r="F10" s="55">
        <v>35</v>
      </c>
      <c r="G10" s="53"/>
      <c r="H10" s="57"/>
      <c r="I10" s="56"/>
      <c r="J10" s="56"/>
      <c r="K10" s="36" t="s">
        <v>65</v>
      </c>
      <c r="L10" s="83">
        <v>10</v>
      </c>
      <c r="M10" s="83"/>
      <c r="N10" s="63"/>
      <c r="O10" s="86" t="s">
        <v>176</v>
      </c>
      <c r="P10" s="88">
        <v>43482.19321759259</v>
      </c>
      <c r="Q10" s="86" t="s">
        <v>231</v>
      </c>
      <c r="R10" s="90" t="s">
        <v>236</v>
      </c>
      <c r="S10" s="86" t="s">
        <v>240</v>
      </c>
      <c r="T10" s="86"/>
      <c r="U10" s="90" t="s">
        <v>241</v>
      </c>
      <c r="V10" s="90" t="s">
        <v>241</v>
      </c>
      <c r="W10" s="88">
        <v>43482.19321759259</v>
      </c>
      <c r="X10" s="90" t="s">
        <v>254</v>
      </c>
      <c r="Y10" s="86"/>
      <c r="Z10" s="86"/>
      <c r="AA10" s="92" t="s">
        <v>262</v>
      </c>
      <c r="AB10" s="86"/>
      <c r="AC10" s="86" t="b">
        <v>0</v>
      </c>
      <c r="AD10" s="86">
        <v>0</v>
      </c>
      <c r="AE10" s="92" t="s">
        <v>267</v>
      </c>
      <c r="AF10" s="86" t="b">
        <v>0</v>
      </c>
      <c r="AG10" s="86" t="s">
        <v>272</v>
      </c>
      <c r="AH10" s="86"/>
      <c r="AI10" s="92" t="s">
        <v>267</v>
      </c>
      <c r="AJ10" s="86" t="b">
        <v>0</v>
      </c>
      <c r="AK10" s="86">
        <v>0</v>
      </c>
      <c r="AL10" s="92" t="s">
        <v>267</v>
      </c>
      <c r="AM10" s="86" t="s">
        <v>279</v>
      </c>
      <c r="AN10" s="86" t="b">
        <v>0</v>
      </c>
      <c r="AO10" s="92" t="s">
        <v>262</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2</v>
      </c>
      <c r="BE10" s="52">
        <v>5.128205128205129</v>
      </c>
      <c r="BF10" s="51">
        <v>0</v>
      </c>
      <c r="BG10" s="52">
        <v>0</v>
      </c>
      <c r="BH10" s="51">
        <v>0</v>
      </c>
      <c r="BI10" s="52">
        <v>0</v>
      </c>
      <c r="BJ10" s="51">
        <v>37</v>
      </c>
      <c r="BK10" s="52">
        <v>94.87179487179488</v>
      </c>
      <c r="BL10" s="51">
        <v>39</v>
      </c>
    </row>
    <row r="11" spans="1:64" ht="45">
      <c r="A11" s="84" t="s">
        <v>218</v>
      </c>
      <c r="B11" s="84" t="s">
        <v>218</v>
      </c>
      <c r="C11" s="53" t="s">
        <v>605</v>
      </c>
      <c r="D11" s="54">
        <v>3</v>
      </c>
      <c r="E11" s="65" t="s">
        <v>132</v>
      </c>
      <c r="F11" s="55">
        <v>35</v>
      </c>
      <c r="G11" s="53"/>
      <c r="H11" s="57"/>
      <c r="I11" s="56"/>
      <c r="J11" s="56"/>
      <c r="K11" s="36" t="s">
        <v>65</v>
      </c>
      <c r="L11" s="83">
        <v>11</v>
      </c>
      <c r="M11" s="83"/>
      <c r="N11" s="63"/>
      <c r="O11" s="86" t="s">
        <v>176</v>
      </c>
      <c r="P11" s="88">
        <v>43484.561377314814</v>
      </c>
      <c r="Q11" s="86" t="s">
        <v>232</v>
      </c>
      <c r="R11" s="90" t="s">
        <v>237</v>
      </c>
      <c r="S11" s="86" t="s">
        <v>238</v>
      </c>
      <c r="T11" s="86"/>
      <c r="U11" s="86"/>
      <c r="V11" s="90" t="s">
        <v>247</v>
      </c>
      <c r="W11" s="88">
        <v>43484.561377314814</v>
      </c>
      <c r="X11" s="90" t="s">
        <v>255</v>
      </c>
      <c r="Y11" s="86"/>
      <c r="Z11" s="86"/>
      <c r="AA11" s="92" t="s">
        <v>263</v>
      </c>
      <c r="AB11" s="86"/>
      <c r="AC11" s="86" t="b">
        <v>0</v>
      </c>
      <c r="AD11" s="86">
        <v>0</v>
      </c>
      <c r="AE11" s="92" t="s">
        <v>267</v>
      </c>
      <c r="AF11" s="86" t="b">
        <v>0</v>
      </c>
      <c r="AG11" s="86" t="s">
        <v>273</v>
      </c>
      <c r="AH11" s="86"/>
      <c r="AI11" s="92" t="s">
        <v>267</v>
      </c>
      <c r="AJ11" s="86" t="b">
        <v>0</v>
      </c>
      <c r="AK11" s="86">
        <v>0</v>
      </c>
      <c r="AL11" s="92" t="s">
        <v>267</v>
      </c>
      <c r="AM11" s="86" t="s">
        <v>276</v>
      </c>
      <c r="AN11" s="86" t="b">
        <v>0</v>
      </c>
      <c r="AO11" s="92" t="s">
        <v>263</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0</v>
      </c>
      <c r="BE11" s="52">
        <v>0</v>
      </c>
      <c r="BF11" s="51">
        <v>0</v>
      </c>
      <c r="BG11" s="52">
        <v>0</v>
      </c>
      <c r="BH11" s="51">
        <v>0</v>
      </c>
      <c r="BI11" s="52">
        <v>0</v>
      </c>
      <c r="BJ11" s="51">
        <v>27</v>
      </c>
      <c r="BK11" s="52">
        <v>100</v>
      </c>
      <c r="BL11" s="51">
        <v>27</v>
      </c>
    </row>
    <row r="12" spans="1:64" ht="45">
      <c r="A12" s="84" t="s">
        <v>219</v>
      </c>
      <c r="B12" s="84" t="s">
        <v>219</v>
      </c>
      <c r="C12" s="53" t="s">
        <v>605</v>
      </c>
      <c r="D12" s="54">
        <v>3</v>
      </c>
      <c r="E12" s="65" t="s">
        <v>132</v>
      </c>
      <c r="F12" s="55">
        <v>35</v>
      </c>
      <c r="G12" s="53"/>
      <c r="H12" s="57"/>
      <c r="I12" s="56"/>
      <c r="J12" s="56"/>
      <c r="K12" s="36" t="s">
        <v>65</v>
      </c>
      <c r="L12" s="83">
        <v>12</v>
      </c>
      <c r="M12" s="83"/>
      <c r="N12" s="63"/>
      <c r="O12" s="86" t="s">
        <v>176</v>
      </c>
      <c r="P12" s="88">
        <v>43487.37118055556</v>
      </c>
      <c r="Q12" s="86" t="s">
        <v>233</v>
      </c>
      <c r="R12" s="86"/>
      <c r="S12" s="86"/>
      <c r="T12" s="86"/>
      <c r="U12" s="86"/>
      <c r="V12" s="90" t="s">
        <v>248</v>
      </c>
      <c r="W12" s="88">
        <v>43487.37118055556</v>
      </c>
      <c r="X12" s="90" t="s">
        <v>256</v>
      </c>
      <c r="Y12" s="86"/>
      <c r="Z12" s="86"/>
      <c r="AA12" s="92" t="s">
        <v>264</v>
      </c>
      <c r="AB12" s="86"/>
      <c r="AC12" s="86" t="b">
        <v>0</v>
      </c>
      <c r="AD12" s="86">
        <v>0</v>
      </c>
      <c r="AE12" s="92" t="s">
        <v>267</v>
      </c>
      <c r="AF12" s="86" t="b">
        <v>0</v>
      </c>
      <c r="AG12" s="86" t="s">
        <v>274</v>
      </c>
      <c r="AH12" s="86"/>
      <c r="AI12" s="92" t="s">
        <v>267</v>
      </c>
      <c r="AJ12" s="86" t="b">
        <v>0</v>
      </c>
      <c r="AK12" s="86">
        <v>0</v>
      </c>
      <c r="AL12" s="92" t="s">
        <v>267</v>
      </c>
      <c r="AM12" s="86" t="s">
        <v>280</v>
      </c>
      <c r="AN12" s="86" t="b">
        <v>0</v>
      </c>
      <c r="AO12" s="92" t="s">
        <v>264</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35</v>
      </c>
      <c r="BK12" s="52">
        <v>100</v>
      </c>
      <c r="BL12" s="51">
        <v>35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hyperlinks>
    <hyperlink ref="R3" r:id="rId1" display="https://www.instagram.com/p/BsYocbalsFr/?utm_source=ig_twitter_share&amp;igshid=uri60cwquifc"/>
    <hyperlink ref="R7" r:id="rId2" display="https://twitter.com/mbockcote/status/1084227129884196865"/>
    <hyperlink ref="R10" r:id="rId3" display="https://www.aaaloyalty.com/"/>
    <hyperlink ref="R11" r:id="rId4" display="https://www.instagram.com/p/Bs0Vw-knqF-/?utm_source=ig_twitter_share&amp;igshid=1szvu3nrv2mu1"/>
    <hyperlink ref="U10" r:id="rId5" display="https://pbs.twimg.com/media/DxFjS0EXQAEvJGO.jpg"/>
    <hyperlink ref="V3" r:id="rId6" display="http://pbs.twimg.com/profile_images/1001108546207891458/x6Kq_A6w_normal.jpg"/>
    <hyperlink ref="V4" r:id="rId7" display="http://pbs.twimg.com/profile_images/1081575042045988864/0oAUIcGL_normal.jpg"/>
    <hyperlink ref="V5" r:id="rId8" display="http://pbs.twimg.com/profile_images/1081575042045988864/0oAUIcGL_normal.jpg"/>
    <hyperlink ref="V6" r:id="rId9" display="http://pbs.twimg.com/profile_images/1081575042045988864/0oAUIcGL_normal.jpg"/>
    <hyperlink ref="V7" r:id="rId10" display="http://pbs.twimg.com/profile_images/979825254330765312/QU2VWkfN_normal.jpg"/>
    <hyperlink ref="V8" r:id="rId11" display="http://pbs.twimg.com/profile_images/758130220939476992/9YdkWZnx_normal.jpg"/>
    <hyperlink ref="V9" r:id="rId12" display="http://pbs.twimg.com/profile_images/1077534852419932162/XZfpkcD__normal.jpg"/>
    <hyperlink ref="V10" r:id="rId13" display="https://pbs.twimg.com/media/DxFjS0EXQAEvJGO.jpg"/>
    <hyperlink ref="V11" r:id="rId14" display="http://pbs.twimg.com/profile_images/1047433884911259648/jKWB3D55_normal.jpg"/>
    <hyperlink ref="V12" r:id="rId15" display="http://pbs.twimg.com/profile_images/1071842992879779840/zoztU_pa_normal.jpg"/>
    <hyperlink ref="X3" r:id="rId16" display="https://twitter.com/#!/mepaa_/status/1083105767304105985"/>
    <hyperlink ref="X4" r:id="rId17" display="https://twitter.com/#!/hnanenden/status/1083921002822811649"/>
    <hyperlink ref="X5" r:id="rId18" display="https://twitter.com/#!/hnanenden/status/1083921002822811649"/>
    <hyperlink ref="X6" r:id="rId19" display="https://twitter.com/#!/hnanenden/status/1083921002822811649"/>
    <hyperlink ref="X7" r:id="rId20" display="https://twitter.com/#!/sofianebenzaza/status/1084623428613824512"/>
    <hyperlink ref="X8" r:id="rId21" display="https://twitter.com/#!/mathiuslanda/status/1084681327956426752"/>
    <hyperlink ref="X9" r:id="rId22" display="https://twitter.com/#!/https_error_4o4/status/1085638074359562248"/>
    <hyperlink ref="X10" r:id="rId23" display="https://twitter.com/#!/aaaloyaltyworld/status/1085758169983471616"/>
    <hyperlink ref="X11" r:id="rId24" display="https://twitter.com/#!/smoke_infinity/status/1086616362741579777"/>
    <hyperlink ref="X12" r:id="rId25" display="https://twitter.com/#!/walid1959halabi/status/1087634600304758785"/>
    <hyperlink ref="AZ3" r:id="rId26" display="https://api.twitter.com/1.1/geo/id/014212bc59596315.json"/>
  </hyperlinks>
  <printOptions/>
  <pageMargins left="0.7" right="0.7" top="0.75" bottom="0.75" header="0.3" footer="0.3"/>
  <pageSetup horizontalDpi="600" verticalDpi="600" orientation="portrait" r:id="rId30"/>
  <legacyDrawing r:id="rId28"/>
  <tableParts>
    <tablePart r:id="rId2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569</v>
      </c>
      <c r="B1" s="13" t="s">
        <v>574</v>
      </c>
      <c r="C1" s="13" t="s">
        <v>575</v>
      </c>
      <c r="D1" s="13" t="s">
        <v>144</v>
      </c>
      <c r="E1" s="13" t="s">
        <v>577</v>
      </c>
      <c r="F1" s="13" t="s">
        <v>578</v>
      </c>
      <c r="G1" s="13" t="s">
        <v>579</v>
      </c>
    </row>
    <row r="2" spans="1:7" ht="15">
      <c r="A2" s="85" t="s">
        <v>475</v>
      </c>
      <c r="B2" s="85">
        <v>6</v>
      </c>
      <c r="C2" s="132">
        <v>0.02654867256637168</v>
      </c>
      <c r="D2" s="85" t="s">
        <v>576</v>
      </c>
      <c r="E2" s="85"/>
      <c r="F2" s="85"/>
      <c r="G2" s="85"/>
    </row>
    <row r="3" spans="1:7" ht="15">
      <c r="A3" s="85" t="s">
        <v>476</v>
      </c>
      <c r="B3" s="85">
        <v>0</v>
      </c>
      <c r="C3" s="132">
        <v>0</v>
      </c>
      <c r="D3" s="85" t="s">
        <v>576</v>
      </c>
      <c r="E3" s="85"/>
      <c r="F3" s="85"/>
      <c r="G3" s="85"/>
    </row>
    <row r="4" spans="1:7" ht="15">
      <c r="A4" s="85" t="s">
        <v>477</v>
      </c>
      <c r="B4" s="85">
        <v>0</v>
      </c>
      <c r="C4" s="132">
        <v>0</v>
      </c>
      <c r="D4" s="85" t="s">
        <v>576</v>
      </c>
      <c r="E4" s="85"/>
      <c r="F4" s="85"/>
      <c r="G4" s="85"/>
    </row>
    <row r="5" spans="1:7" ht="15">
      <c r="A5" s="85" t="s">
        <v>478</v>
      </c>
      <c r="B5" s="85">
        <v>220</v>
      </c>
      <c r="C5" s="132">
        <v>0.9734513274336283</v>
      </c>
      <c r="D5" s="85" t="s">
        <v>576</v>
      </c>
      <c r="E5" s="85"/>
      <c r="F5" s="85"/>
      <c r="G5" s="85"/>
    </row>
    <row r="6" spans="1:7" ht="15">
      <c r="A6" s="85" t="s">
        <v>479</v>
      </c>
      <c r="B6" s="85">
        <v>226</v>
      </c>
      <c r="C6" s="132">
        <v>1</v>
      </c>
      <c r="D6" s="85" t="s">
        <v>576</v>
      </c>
      <c r="E6" s="85"/>
      <c r="F6" s="85"/>
      <c r="G6" s="85"/>
    </row>
    <row r="7" spans="1:7" ht="15">
      <c r="A7" s="91" t="s">
        <v>480</v>
      </c>
      <c r="B7" s="91">
        <v>7</v>
      </c>
      <c r="C7" s="133">
        <v>0.002293466829626029</v>
      </c>
      <c r="D7" s="91" t="s">
        <v>576</v>
      </c>
      <c r="E7" s="91" t="b">
        <v>0</v>
      </c>
      <c r="F7" s="91" t="b">
        <v>0</v>
      </c>
      <c r="G7" s="91" t="b">
        <v>0</v>
      </c>
    </row>
    <row r="8" spans="1:7" ht="15">
      <c r="A8" s="91" t="s">
        <v>481</v>
      </c>
      <c r="B8" s="91">
        <v>3</v>
      </c>
      <c r="C8" s="133">
        <v>0.015306609949015991</v>
      </c>
      <c r="D8" s="91" t="s">
        <v>576</v>
      </c>
      <c r="E8" s="91" t="b">
        <v>0</v>
      </c>
      <c r="F8" s="91" t="b">
        <v>0</v>
      </c>
      <c r="G8" s="91" t="b">
        <v>0</v>
      </c>
    </row>
    <row r="9" spans="1:7" ht="15">
      <c r="A9" s="91" t="s">
        <v>482</v>
      </c>
      <c r="B9" s="91">
        <v>3</v>
      </c>
      <c r="C9" s="133">
        <v>0.015306609949015991</v>
      </c>
      <c r="D9" s="91" t="s">
        <v>576</v>
      </c>
      <c r="E9" s="91" t="b">
        <v>0</v>
      </c>
      <c r="F9" s="91" t="b">
        <v>0</v>
      </c>
      <c r="G9" s="91" t="b">
        <v>0</v>
      </c>
    </row>
    <row r="10" spans="1:7" ht="15">
      <c r="A10" s="91" t="s">
        <v>483</v>
      </c>
      <c r="B10" s="91">
        <v>2</v>
      </c>
      <c r="C10" s="133">
        <v>0.010204406632677328</v>
      </c>
      <c r="D10" s="91" t="s">
        <v>576</v>
      </c>
      <c r="E10" s="91" t="b">
        <v>0</v>
      </c>
      <c r="F10" s="91" t="b">
        <v>0</v>
      </c>
      <c r="G10" s="91" t="b">
        <v>0</v>
      </c>
    </row>
    <row r="11" spans="1:7" ht="15">
      <c r="A11" s="91" t="s">
        <v>484</v>
      </c>
      <c r="B11" s="91">
        <v>2</v>
      </c>
      <c r="C11" s="133">
        <v>0.006802937755118219</v>
      </c>
      <c r="D11" s="91" t="s">
        <v>576</v>
      </c>
      <c r="E11" s="91" t="b">
        <v>0</v>
      </c>
      <c r="F11" s="91" t="b">
        <v>0</v>
      </c>
      <c r="G11" s="91" t="b">
        <v>0</v>
      </c>
    </row>
    <row r="12" spans="1:7" ht="15">
      <c r="A12" s="91" t="s">
        <v>491</v>
      </c>
      <c r="B12" s="91">
        <v>2</v>
      </c>
      <c r="C12" s="133">
        <v>0.006802937755118219</v>
      </c>
      <c r="D12" s="91" t="s">
        <v>576</v>
      </c>
      <c r="E12" s="91" t="b">
        <v>0</v>
      </c>
      <c r="F12" s="91" t="b">
        <v>0</v>
      </c>
      <c r="G12" s="91" t="b">
        <v>0</v>
      </c>
    </row>
    <row r="13" spans="1:7" ht="15">
      <c r="A13" s="91" t="s">
        <v>492</v>
      </c>
      <c r="B13" s="91">
        <v>2</v>
      </c>
      <c r="C13" s="133">
        <v>0.006802937755118219</v>
      </c>
      <c r="D13" s="91" t="s">
        <v>576</v>
      </c>
      <c r="E13" s="91" t="b">
        <v>0</v>
      </c>
      <c r="F13" s="91" t="b">
        <v>0</v>
      </c>
      <c r="G13" s="91" t="b">
        <v>0</v>
      </c>
    </row>
    <row r="14" spans="1:7" ht="15">
      <c r="A14" s="91" t="s">
        <v>493</v>
      </c>
      <c r="B14" s="91">
        <v>2</v>
      </c>
      <c r="C14" s="133">
        <v>0.006802937755118219</v>
      </c>
      <c r="D14" s="91" t="s">
        <v>576</v>
      </c>
      <c r="E14" s="91" t="b">
        <v>0</v>
      </c>
      <c r="F14" s="91" t="b">
        <v>0</v>
      </c>
      <c r="G14" s="91" t="b">
        <v>0</v>
      </c>
    </row>
    <row r="15" spans="1:7" ht="15">
      <c r="A15" s="91" t="s">
        <v>494</v>
      </c>
      <c r="B15" s="91">
        <v>2</v>
      </c>
      <c r="C15" s="133">
        <v>0.006802937755118219</v>
      </c>
      <c r="D15" s="91" t="s">
        <v>576</v>
      </c>
      <c r="E15" s="91" t="b">
        <v>0</v>
      </c>
      <c r="F15" s="91" t="b">
        <v>0</v>
      </c>
      <c r="G15" s="91" t="b">
        <v>0</v>
      </c>
    </row>
    <row r="16" spans="1:7" ht="15">
      <c r="A16" s="91" t="s">
        <v>495</v>
      </c>
      <c r="B16" s="91">
        <v>2</v>
      </c>
      <c r="C16" s="133">
        <v>0.006802937755118219</v>
      </c>
      <c r="D16" s="91" t="s">
        <v>576</v>
      </c>
      <c r="E16" s="91" t="b">
        <v>0</v>
      </c>
      <c r="F16" s="91" t="b">
        <v>0</v>
      </c>
      <c r="G16" s="91" t="b">
        <v>0</v>
      </c>
    </row>
    <row r="17" spans="1:7" ht="15">
      <c r="A17" s="91" t="s">
        <v>496</v>
      </c>
      <c r="B17" s="91">
        <v>2</v>
      </c>
      <c r="C17" s="133">
        <v>0.006802937755118219</v>
      </c>
      <c r="D17" s="91" t="s">
        <v>576</v>
      </c>
      <c r="E17" s="91" t="b">
        <v>0</v>
      </c>
      <c r="F17" s="91" t="b">
        <v>0</v>
      </c>
      <c r="G17" s="91" t="b">
        <v>0</v>
      </c>
    </row>
    <row r="18" spans="1:7" ht="15">
      <c r="A18" s="91" t="s">
        <v>497</v>
      </c>
      <c r="B18" s="91">
        <v>2</v>
      </c>
      <c r="C18" s="133">
        <v>0.006802937755118219</v>
      </c>
      <c r="D18" s="91" t="s">
        <v>576</v>
      </c>
      <c r="E18" s="91" t="b">
        <v>0</v>
      </c>
      <c r="F18" s="91" t="b">
        <v>0</v>
      </c>
      <c r="G18" s="91" t="b">
        <v>0</v>
      </c>
    </row>
    <row r="19" spans="1:7" ht="15">
      <c r="A19" s="91" t="s">
        <v>498</v>
      </c>
      <c r="B19" s="91">
        <v>2</v>
      </c>
      <c r="C19" s="133">
        <v>0.006802937755118219</v>
      </c>
      <c r="D19" s="91" t="s">
        <v>576</v>
      </c>
      <c r="E19" s="91" t="b">
        <v>0</v>
      </c>
      <c r="F19" s="91" t="b">
        <v>0</v>
      </c>
      <c r="G19" s="91" t="b">
        <v>0</v>
      </c>
    </row>
    <row r="20" spans="1:7" ht="15">
      <c r="A20" s="91" t="s">
        <v>499</v>
      </c>
      <c r="B20" s="91">
        <v>2</v>
      </c>
      <c r="C20" s="133">
        <v>0.006802937755118219</v>
      </c>
      <c r="D20" s="91" t="s">
        <v>576</v>
      </c>
      <c r="E20" s="91" t="b">
        <v>1</v>
      </c>
      <c r="F20" s="91" t="b">
        <v>0</v>
      </c>
      <c r="G20" s="91" t="b">
        <v>0</v>
      </c>
    </row>
    <row r="21" spans="1:7" ht="15">
      <c r="A21" s="91" t="s">
        <v>570</v>
      </c>
      <c r="B21" s="91">
        <v>2</v>
      </c>
      <c r="C21" s="133">
        <v>0.006802937755118219</v>
      </c>
      <c r="D21" s="91" t="s">
        <v>576</v>
      </c>
      <c r="E21" s="91" t="b">
        <v>0</v>
      </c>
      <c r="F21" s="91" t="b">
        <v>0</v>
      </c>
      <c r="G21" s="91" t="b">
        <v>0</v>
      </c>
    </row>
    <row r="22" spans="1:7" ht="15">
      <c r="A22" s="91" t="s">
        <v>571</v>
      </c>
      <c r="B22" s="91">
        <v>2</v>
      </c>
      <c r="C22" s="133">
        <v>0.006802937755118219</v>
      </c>
      <c r="D22" s="91" t="s">
        <v>576</v>
      </c>
      <c r="E22" s="91" t="b">
        <v>0</v>
      </c>
      <c r="F22" s="91" t="b">
        <v>0</v>
      </c>
      <c r="G22" s="91" t="b">
        <v>0</v>
      </c>
    </row>
    <row r="23" spans="1:7" ht="15">
      <c r="A23" s="91" t="s">
        <v>572</v>
      </c>
      <c r="B23" s="91">
        <v>2</v>
      </c>
      <c r="C23" s="133">
        <v>0.006802937755118219</v>
      </c>
      <c r="D23" s="91" t="s">
        <v>576</v>
      </c>
      <c r="E23" s="91" t="b">
        <v>0</v>
      </c>
      <c r="F23" s="91" t="b">
        <v>0</v>
      </c>
      <c r="G23" s="91" t="b">
        <v>0</v>
      </c>
    </row>
    <row r="24" spans="1:7" ht="15">
      <c r="A24" s="91" t="s">
        <v>573</v>
      </c>
      <c r="B24" s="91">
        <v>2</v>
      </c>
      <c r="C24" s="133">
        <v>0.006802937755118219</v>
      </c>
      <c r="D24" s="91" t="s">
        <v>576</v>
      </c>
      <c r="E24" s="91" t="b">
        <v>0</v>
      </c>
      <c r="F24" s="91" t="b">
        <v>0</v>
      </c>
      <c r="G24" s="91" t="b">
        <v>0</v>
      </c>
    </row>
    <row r="25" spans="1:7" ht="15">
      <c r="A25" s="91" t="s">
        <v>487</v>
      </c>
      <c r="B25" s="91">
        <v>2</v>
      </c>
      <c r="C25" s="133">
        <v>0.010204406632677328</v>
      </c>
      <c r="D25" s="91" t="s">
        <v>576</v>
      </c>
      <c r="E25" s="91" t="b">
        <v>0</v>
      </c>
      <c r="F25" s="91" t="b">
        <v>0</v>
      </c>
      <c r="G25" s="91" t="b">
        <v>0</v>
      </c>
    </row>
    <row r="26" spans="1:7" ht="15">
      <c r="A26" s="91" t="s">
        <v>488</v>
      </c>
      <c r="B26" s="91">
        <v>2</v>
      </c>
      <c r="C26" s="133">
        <v>0.010204406632677328</v>
      </c>
      <c r="D26" s="91" t="s">
        <v>576</v>
      </c>
      <c r="E26" s="91" t="b">
        <v>0</v>
      </c>
      <c r="F26" s="91" t="b">
        <v>0</v>
      </c>
      <c r="G26" s="91" t="b">
        <v>0</v>
      </c>
    </row>
    <row r="27" spans="1:7" ht="15">
      <c r="A27" s="91" t="s">
        <v>480</v>
      </c>
      <c r="B27" s="91">
        <v>4</v>
      </c>
      <c r="C27" s="133">
        <v>0</v>
      </c>
      <c r="D27" s="91" t="s">
        <v>431</v>
      </c>
      <c r="E27" s="91" t="b">
        <v>0</v>
      </c>
      <c r="F27" s="91" t="b">
        <v>0</v>
      </c>
      <c r="G27" s="91" t="b">
        <v>0</v>
      </c>
    </row>
    <row r="28" spans="1:7" ht="15">
      <c r="A28" s="91" t="s">
        <v>482</v>
      </c>
      <c r="B28" s="91">
        <v>3</v>
      </c>
      <c r="C28" s="133">
        <v>0.0158436839823148</v>
      </c>
      <c r="D28" s="91" t="s">
        <v>431</v>
      </c>
      <c r="E28" s="91" t="b">
        <v>0</v>
      </c>
      <c r="F28" s="91" t="b">
        <v>0</v>
      </c>
      <c r="G28" s="91" t="b">
        <v>0</v>
      </c>
    </row>
    <row r="29" spans="1:7" ht="15">
      <c r="A29" s="91" t="s">
        <v>481</v>
      </c>
      <c r="B29" s="91">
        <v>3</v>
      </c>
      <c r="C29" s="133">
        <v>0.0158436839823148</v>
      </c>
      <c r="D29" s="91" t="s">
        <v>431</v>
      </c>
      <c r="E29" s="91" t="b">
        <v>0</v>
      </c>
      <c r="F29" s="91" t="b">
        <v>0</v>
      </c>
      <c r="G29" s="91" t="b">
        <v>0</v>
      </c>
    </row>
    <row r="30" spans="1:7" ht="15">
      <c r="A30" s="91" t="s">
        <v>487</v>
      </c>
      <c r="B30" s="91">
        <v>2</v>
      </c>
      <c r="C30" s="133">
        <v>0.010562455988209866</v>
      </c>
      <c r="D30" s="91" t="s">
        <v>431</v>
      </c>
      <c r="E30" s="91" t="b">
        <v>0</v>
      </c>
      <c r="F30" s="91" t="b">
        <v>0</v>
      </c>
      <c r="G30" s="91" t="b">
        <v>0</v>
      </c>
    </row>
    <row r="31" spans="1:7" ht="15">
      <c r="A31" s="91" t="s">
        <v>488</v>
      </c>
      <c r="B31" s="91">
        <v>2</v>
      </c>
      <c r="C31" s="133">
        <v>0.010562455988209866</v>
      </c>
      <c r="D31" s="91" t="s">
        <v>431</v>
      </c>
      <c r="E31" s="91" t="b">
        <v>0</v>
      </c>
      <c r="F31" s="91" t="b">
        <v>0</v>
      </c>
      <c r="G31" s="91" t="b">
        <v>0</v>
      </c>
    </row>
    <row r="32" spans="1:7" ht="15">
      <c r="A32" s="91" t="s">
        <v>483</v>
      </c>
      <c r="B32" s="91">
        <v>2</v>
      </c>
      <c r="C32" s="133">
        <v>0.010562455988209866</v>
      </c>
      <c r="D32" s="91" t="s">
        <v>431</v>
      </c>
      <c r="E32" s="91" t="b">
        <v>0</v>
      </c>
      <c r="F32" s="91" t="b">
        <v>0</v>
      </c>
      <c r="G32" s="91" t="b">
        <v>0</v>
      </c>
    </row>
    <row r="33" spans="1:7" ht="15">
      <c r="A33" s="91" t="s">
        <v>484</v>
      </c>
      <c r="B33" s="91">
        <v>2</v>
      </c>
      <c r="C33" s="133">
        <v>0</v>
      </c>
      <c r="D33" s="91" t="s">
        <v>433</v>
      </c>
      <c r="E33" s="91" t="b">
        <v>0</v>
      </c>
      <c r="F33" s="91" t="b">
        <v>0</v>
      </c>
      <c r="G33" s="91" t="b">
        <v>0</v>
      </c>
    </row>
    <row r="34" spans="1:7" ht="15">
      <c r="A34" s="91" t="s">
        <v>491</v>
      </c>
      <c r="B34" s="91">
        <v>2</v>
      </c>
      <c r="C34" s="133">
        <v>0</v>
      </c>
      <c r="D34" s="91" t="s">
        <v>433</v>
      </c>
      <c r="E34" s="91" t="b">
        <v>0</v>
      </c>
      <c r="F34" s="91" t="b">
        <v>0</v>
      </c>
      <c r="G34" s="91" t="b">
        <v>0</v>
      </c>
    </row>
    <row r="35" spans="1:7" ht="15">
      <c r="A35" s="91" t="s">
        <v>492</v>
      </c>
      <c r="B35" s="91">
        <v>2</v>
      </c>
      <c r="C35" s="133">
        <v>0</v>
      </c>
      <c r="D35" s="91" t="s">
        <v>433</v>
      </c>
      <c r="E35" s="91" t="b">
        <v>0</v>
      </c>
      <c r="F35" s="91" t="b">
        <v>0</v>
      </c>
      <c r="G35" s="91" t="b">
        <v>0</v>
      </c>
    </row>
    <row r="36" spans="1:7" ht="15">
      <c r="A36" s="91" t="s">
        <v>493</v>
      </c>
      <c r="B36" s="91">
        <v>2</v>
      </c>
      <c r="C36" s="133">
        <v>0</v>
      </c>
      <c r="D36" s="91" t="s">
        <v>433</v>
      </c>
      <c r="E36" s="91" t="b">
        <v>0</v>
      </c>
      <c r="F36" s="91" t="b">
        <v>0</v>
      </c>
      <c r="G36" s="91" t="b">
        <v>0</v>
      </c>
    </row>
    <row r="37" spans="1:7" ht="15">
      <c r="A37" s="91" t="s">
        <v>494</v>
      </c>
      <c r="B37" s="91">
        <v>2</v>
      </c>
      <c r="C37" s="133">
        <v>0</v>
      </c>
      <c r="D37" s="91" t="s">
        <v>433</v>
      </c>
      <c r="E37" s="91" t="b">
        <v>0</v>
      </c>
      <c r="F37" s="91" t="b">
        <v>0</v>
      </c>
      <c r="G37" s="91" t="b">
        <v>0</v>
      </c>
    </row>
    <row r="38" spans="1:7" ht="15">
      <c r="A38" s="91" t="s">
        <v>495</v>
      </c>
      <c r="B38" s="91">
        <v>2</v>
      </c>
      <c r="C38" s="133">
        <v>0</v>
      </c>
      <c r="D38" s="91" t="s">
        <v>433</v>
      </c>
      <c r="E38" s="91" t="b">
        <v>0</v>
      </c>
      <c r="F38" s="91" t="b">
        <v>0</v>
      </c>
      <c r="G38" s="91" t="b">
        <v>0</v>
      </c>
    </row>
    <row r="39" spans="1:7" ht="15">
      <c r="A39" s="91" t="s">
        <v>496</v>
      </c>
      <c r="B39" s="91">
        <v>2</v>
      </c>
      <c r="C39" s="133">
        <v>0</v>
      </c>
      <c r="D39" s="91" t="s">
        <v>433</v>
      </c>
      <c r="E39" s="91" t="b">
        <v>0</v>
      </c>
      <c r="F39" s="91" t="b">
        <v>0</v>
      </c>
      <c r="G39" s="91" t="b">
        <v>0</v>
      </c>
    </row>
    <row r="40" spans="1:7" ht="15">
      <c r="A40" s="91" t="s">
        <v>497</v>
      </c>
      <c r="B40" s="91">
        <v>2</v>
      </c>
      <c r="C40" s="133">
        <v>0</v>
      </c>
      <c r="D40" s="91" t="s">
        <v>433</v>
      </c>
      <c r="E40" s="91" t="b">
        <v>0</v>
      </c>
      <c r="F40" s="91" t="b">
        <v>0</v>
      </c>
      <c r="G40" s="91" t="b">
        <v>0</v>
      </c>
    </row>
    <row r="41" spans="1:7" ht="15">
      <c r="A41" s="91" t="s">
        <v>498</v>
      </c>
      <c r="B41" s="91">
        <v>2</v>
      </c>
      <c r="C41" s="133">
        <v>0</v>
      </c>
      <c r="D41" s="91" t="s">
        <v>433</v>
      </c>
      <c r="E41" s="91" t="b">
        <v>0</v>
      </c>
      <c r="F41" s="91" t="b">
        <v>0</v>
      </c>
      <c r="G41" s="91" t="b">
        <v>0</v>
      </c>
    </row>
    <row r="42" spans="1:7" ht="15">
      <c r="A42" s="91" t="s">
        <v>499</v>
      </c>
      <c r="B42" s="91">
        <v>2</v>
      </c>
      <c r="C42" s="133">
        <v>0</v>
      </c>
      <c r="D42" s="91" t="s">
        <v>433</v>
      </c>
      <c r="E42" s="91" t="b">
        <v>1</v>
      </c>
      <c r="F42" s="91" t="b">
        <v>0</v>
      </c>
      <c r="G42" s="91" t="b">
        <v>0</v>
      </c>
    </row>
    <row r="43" spans="1:7" ht="15">
      <c r="A43" s="91" t="s">
        <v>570</v>
      </c>
      <c r="B43" s="91">
        <v>2</v>
      </c>
      <c r="C43" s="133">
        <v>0</v>
      </c>
      <c r="D43" s="91" t="s">
        <v>433</v>
      </c>
      <c r="E43" s="91" t="b">
        <v>0</v>
      </c>
      <c r="F43" s="91" t="b">
        <v>0</v>
      </c>
      <c r="G43" s="91" t="b">
        <v>0</v>
      </c>
    </row>
    <row r="44" spans="1:7" ht="15">
      <c r="A44" s="91" t="s">
        <v>571</v>
      </c>
      <c r="B44" s="91">
        <v>2</v>
      </c>
      <c r="C44" s="133">
        <v>0</v>
      </c>
      <c r="D44" s="91" t="s">
        <v>433</v>
      </c>
      <c r="E44" s="91" t="b">
        <v>0</v>
      </c>
      <c r="F44" s="91" t="b">
        <v>0</v>
      </c>
      <c r="G44" s="91" t="b">
        <v>0</v>
      </c>
    </row>
    <row r="45" spans="1:7" ht="15">
      <c r="A45" s="91" t="s">
        <v>572</v>
      </c>
      <c r="B45" s="91">
        <v>2</v>
      </c>
      <c r="C45" s="133">
        <v>0</v>
      </c>
      <c r="D45" s="91" t="s">
        <v>433</v>
      </c>
      <c r="E45" s="91" t="b">
        <v>0</v>
      </c>
      <c r="F45" s="91" t="b">
        <v>0</v>
      </c>
      <c r="G45" s="91" t="b">
        <v>0</v>
      </c>
    </row>
    <row r="46" spans="1:7" ht="15">
      <c r="A46" s="91" t="s">
        <v>573</v>
      </c>
      <c r="B46" s="91">
        <v>2</v>
      </c>
      <c r="C46" s="133">
        <v>0</v>
      </c>
      <c r="D46" s="91" t="s">
        <v>433</v>
      </c>
      <c r="E46" s="91" t="b">
        <v>0</v>
      </c>
      <c r="F46" s="91" t="b">
        <v>0</v>
      </c>
      <c r="G46"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580</v>
      </c>
      <c r="B1" s="13" t="s">
        <v>581</v>
      </c>
      <c r="C1" s="13" t="s">
        <v>574</v>
      </c>
      <c r="D1" s="13" t="s">
        <v>575</v>
      </c>
      <c r="E1" s="13" t="s">
        <v>582</v>
      </c>
      <c r="F1" s="13" t="s">
        <v>144</v>
      </c>
      <c r="G1" s="13" t="s">
        <v>583</v>
      </c>
      <c r="H1" s="13" t="s">
        <v>584</v>
      </c>
      <c r="I1" s="13" t="s">
        <v>585</v>
      </c>
      <c r="J1" s="13" t="s">
        <v>586</v>
      </c>
      <c r="K1" s="13" t="s">
        <v>587</v>
      </c>
      <c r="L1" s="13" t="s">
        <v>588</v>
      </c>
    </row>
    <row r="2" spans="1:12" ht="15">
      <c r="A2" s="91" t="s">
        <v>484</v>
      </c>
      <c r="B2" s="91" t="s">
        <v>491</v>
      </c>
      <c r="C2" s="91">
        <v>2</v>
      </c>
      <c r="D2" s="133">
        <v>0.006802937755118219</v>
      </c>
      <c r="E2" s="133">
        <v>1.9268567089496924</v>
      </c>
      <c r="F2" s="91" t="s">
        <v>576</v>
      </c>
      <c r="G2" s="91" t="b">
        <v>0</v>
      </c>
      <c r="H2" s="91" t="b">
        <v>0</v>
      </c>
      <c r="I2" s="91" t="b">
        <v>0</v>
      </c>
      <c r="J2" s="91" t="b">
        <v>0</v>
      </c>
      <c r="K2" s="91" t="b">
        <v>0</v>
      </c>
      <c r="L2" s="91" t="b">
        <v>0</v>
      </c>
    </row>
    <row r="3" spans="1:12" ht="15">
      <c r="A3" s="91" t="s">
        <v>491</v>
      </c>
      <c r="B3" s="91" t="s">
        <v>492</v>
      </c>
      <c r="C3" s="91">
        <v>2</v>
      </c>
      <c r="D3" s="133">
        <v>0.006802937755118219</v>
      </c>
      <c r="E3" s="133">
        <v>1.9268567089496924</v>
      </c>
      <c r="F3" s="91" t="s">
        <v>576</v>
      </c>
      <c r="G3" s="91" t="b">
        <v>0</v>
      </c>
      <c r="H3" s="91" t="b">
        <v>0</v>
      </c>
      <c r="I3" s="91" t="b">
        <v>0</v>
      </c>
      <c r="J3" s="91" t="b">
        <v>0</v>
      </c>
      <c r="K3" s="91" t="b">
        <v>0</v>
      </c>
      <c r="L3" s="91" t="b">
        <v>0</v>
      </c>
    </row>
    <row r="4" spans="1:12" ht="15">
      <c r="A4" s="91" t="s">
        <v>492</v>
      </c>
      <c r="B4" s="91" t="s">
        <v>493</v>
      </c>
      <c r="C4" s="91">
        <v>2</v>
      </c>
      <c r="D4" s="133">
        <v>0.006802937755118219</v>
      </c>
      <c r="E4" s="133">
        <v>1.9268567089496924</v>
      </c>
      <c r="F4" s="91" t="s">
        <v>576</v>
      </c>
      <c r="G4" s="91" t="b">
        <v>0</v>
      </c>
      <c r="H4" s="91" t="b">
        <v>0</v>
      </c>
      <c r="I4" s="91" t="b">
        <v>0</v>
      </c>
      <c r="J4" s="91" t="b">
        <v>0</v>
      </c>
      <c r="K4" s="91" t="b">
        <v>0</v>
      </c>
      <c r="L4" s="91" t="b">
        <v>0</v>
      </c>
    </row>
    <row r="5" spans="1:12" ht="15">
      <c r="A5" s="91" t="s">
        <v>493</v>
      </c>
      <c r="B5" s="91" t="s">
        <v>494</v>
      </c>
      <c r="C5" s="91">
        <v>2</v>
      </c>
      <c r="D5" s="133">
        <v>0.006802937755118219</v>
      </c>
      <c r="E5" s="133">
        <v>1.9268567089496924</v>
      </c>
      <c r="F5" s="91" t="s">
        <v>576</v>
      </c>
      <c r="G5" s="91" t="b">
        <v>0</v>
      </c>
      <c r="H5" s="91" t="b">
        <v>0</v>
      </c>
      <c r="I5" s="91" t="b">
        <v>0</v>
      </c>
      <c r="J5" s="91" t="b">
        <v>0</v>
      </c>
      <c r="K5" s="91" t="b">
        <v>0</v>
      </c>
      <c r="L5" s="91" t="b">
        <v>0</v>
      </c>
    </row>
    <row r="6" spans="1:12" ht="15">
      <c r="A6" s="91" t="s">
        <v>494</v>
      </c>
      <c r="B6" s="91" t="s">
        <v>495</v>
      </c>
      <c r="C6" s="91">
        <v>2</v>
      </c>
      <c r="D6" s="133">
        <v>0.006802937755118219</v>
      </c>
      <c r="E6" s="133">
        <v>1.9268567089496924</v>
      </c>
      <c r="F6" s="91" t="s">
        <v>576</v>
      </c>
      <c r="G6" s="91" t="b">
        <v>0</v>
      </c>
      <c r="H6" s="91" t="b">
        <v>0</v>
      </c>
      <c r="I6" s="91" t="b">
        <v>0</v>
      </c>
      <c r="J6" s="91" t="b">
        <v>0</v>
      </c>
      <c r="K6" s="91" t="b">
        <v>0</v>
      </c>
      <c r="L6" s="91" t="b">
        <v>0</v>
      </c>
    </row>
    <row r="7" spans="1:12" ht="15">
      <c r="A7" s="91" t="s">
        <v>495</v>
      </c>
      <c r="B7" s="91" t="s">
        <v>496</v>
      </c>
      <c r="C7" s="91">
        <v>2</v>
      </c>
      <c r="D7" s="133">
        <v>0.006802937755118219</v>
      </c>
      <c r="E7" s="133">
        <v>1.9268567089496924</v>
      </c>
      <c r="F7" s="91" t="s">
        <v>576</v>
      </c>
      <c r="G7" s="91" t="b">
        <v>0</v>
      </c>
      <c r="H7" s="91" t="b">
        <v>0</v>
      </c>
      <c r="I7" s="91" t="b">
        <v>0</v>
      </c>
      <c r="J7" s="91" t="b">
        <v>0</v>
      </c>
      <c r="K7" s="91" t="b">
        <v>0</v>
      </c>
      <c r="L7" s="91" t="b">
        <v>0</v>
      </c>
    </row>
    <row r="8" spans="1:12" ht="15">
      <c r="A8" s="91" t="s">
        <v>496</v>
      </c>
      <c r="B8" s="91" t="s">
        <v>497</v>
      </c>
      <c r="C8" s="91">
        <v>2</v>
      </c>
      <c r="D8" s="133">
        <v>0.006802937755118219</v>
      </c>
      <c r="E8" s="133">
        <v>1.9268567089496924</v>
      </c>
      <c r="F8" s="91" t="s">
        <v>576</v>
      </c>
      <c r="G8" s="91" t="b">
        <v>0</v>
      </c>
      <c r="H8" s="91" t="b">
        <v>0</v>
      </c>
      <c r="I8" s="91" t="b">
        <v>0</v>
      </c>
      <c r="J8" s="91" t="b">
        <v>0</v>
      </c>
      <c r="K8" s="91" t="b">
        <v>0</v>
      </c>
      <c r="L8" s="91" t="b">
        <v>0</v>
      </c>
    </row>
    <row r="9" spans="1:12" ht="15">
      <c r="A9" s="91" t="s">
        <v>497</v>
      </c>
      <c r="B9" s="91" t="s">
        <v>498</v>
      </c>
      <c r="C9" s="91">
        <v>2</v>
      </c>
      <c r="D9" s="133">
        <v>0.006802937755118219</v>
      </c>
      <c r="E9" s="133">
        <v>1.9268567089496924</v>
      </c>
      <c r="F9" s="91" t="s">
        <v>576</v>
      </c>
      <c r="G9" s="91" t="b">
        <v>0</v>
      </c>
      <c r="H9" s="91" t="b">
        <v>0</v>
      </c>
      <c r="I9" s="91" t="b">
        <v>0</v>
      </c>
      <c r="J9" s="91" t="b">
        <v>0</v>
      </c>
      <c r="K9" s="91" t="b">
        <v>0</v>
      </c>
      <c r="L9" s="91" t="b">
        <v>0</v>
      </c>
    </row>
    <row r="10" spans="1:12" ht="15">
      <c r="A10" s="91" t="s">
        <v>498</v>
      </c>
      <c r="B10" s="91" t="s">
        <v>499</v>
      </c>
      <c r="C10" s="91">
        <v>2</v>
      </c>
      <c r="D10" s="133">
        <v>0.006802937755118219</v>
      </c>
      <c r="E10" s="133">
        <v>1.9268567089496924</v>
      </c>
      <c r="F10" s="91" t="s">
        <v>576</v>
      </c>
      <c r="G10" s="91" t="b">
        <v>0</v>
      </c>
      <c r="H10" s="91" t="b">
        <v>0</v>
      </c>
      <c r="I10" s="91" t="b">
        <v>0</v>
      </c>
      <c r="J10" s="91" t="b">
        <v>1</v>
      </c>
      <c r="K10" s="91" t="b">
        <v>0</v>
      </c>
      <c r="L10" s="91" t="b">
        <v>0</v>
      </c>
    </row>
    <row r="11" spans="1:12" ht="15">
      <c r="A11" s="91" t="s">
        <v>499</v>
      </c>
      <c r="B11" s="91" t="s">
        <v>570</v>
      </c>
      <c r="C11" s="91">
        <v>2</v>
      </c>
      <c r="D11" s="133">
        <v>0.006802937755118219</v>
      </c>
      <c r="E11" s="133">
        <v>1.9268567089496924</v>
      </c>
      <c r="F11" s="91" t="s">
        <v>576</v>
      </c>
      <c r="G11" s="91" t="b">
        <v>1</v>
      </c>
      <c r="H11" s="91" t="b">
        <v>0</v>
      </c>
      <c r="I11" s="91" t="b">
        <v>0</v>
      </c>
      <c r="J11" s="91" t="b">
        <v>0</v>
      </c>
      <c r="K11" s="91" t="b">
        <v>0</v>
      </c>
      <c r="L11" s="91" t="b">
        <v>0</v>
      </c>
    </row>
    <row r="12" spans="1:12" ht="15">
      <c r="A12" s="91" t="s">
        <v>570</v>
      </c>
      <c r="B12" s="91" t="s">
        <v>571</v>
      </c>
      <c r="C12" s="91">
        <v>2</v>
      </c>
      <c r="D12" s="133">
        <v>0.006802937755118219</v>
      </c>
      <c r="E12" s="133">
        <v>1.9268567089496924</v>
      </c>
      <c r="F12" s="91" t="s">
        <v>576</v>
      </c>
      <c r="G12" s="91" t="b">
        <v>0</v>
      </c>
      <c r="H12" s="91" t="b">
        <v>0</v>
      </c>
      <c r="I12" s="91" t="b">
        <v>0</v>
      </c>
      <c r="J12" s="91" t="b">
        <v>0</v>
      </c>
      <c r="K12" s="91" t="b">
        <v>0</v>
      </c>
      <c r="L12" s="91" t="b">
        <v>0</v>
      </c>
    </row>
    <row r="13" spans="1:12" ht="15">
      <c r="A13" s="91" t="s">
        <v>571</v>
      </c>
      <c r="B13" s="91" t="s">
        <v>572</v>
      </c>
      <c r="C13" s="91">
        <v>2</v>
      </c>
      <c r="D13" s="133">
        <v>0.006802937755118219</v>
      </c>
      <c r="E13" s="133">
        <v>1.9268567089496924</v>
      </c>
      <c r="F13" s="91" t="s">
        <v>576</v>
      </c>
      <c r="G13" s="91" t="b">
        <v>0</v>
      </c>
      <c r="H13" s="91" t="b">
        <v>0</v>
      </c>
      <c r="I13" s="91" t="b">
        <v>0</v>
      </c>
      <c r="J13" s="91" t="b">
        <v>0</v>
      </c>
      <c r="K13" s="91" t="b">
        <v>0</v>
      </c>
      <c r="L13" s="91" t="b">
        <v>0</v>
      </c>
    </row>
    <row r="14" spans="1:12" ht="15">
      <c r="A14" s="91" t="s">
        <v>572</v>
      </c>
      <c r="B14" s="91" t="s">
        <v>573</v>
      </c>
      <c r="C14" s="91">
        <v>2</v>
      </c>
      <c r="D14" s="133">
        <v>0.006802937755118219</v>
      </c>
      <c r="E14" s="133">
        <v>1.9268567089496924</v>
      </c>
      <c r="F14" s="91" t="s">
        <v>576</v>
      </c>
      <c r="G14" s="91" t="b">
        <v>0</v>
      </c>
      <c r="H14" s="91" t="b">
        <v>0</v>
      </c>
      <c r="I14" s="91" t="b">
        <v>0</v>
      </c>
      <c r="J14" s="91" t="b">
        <v>0</v>
      </c>
      <c r="K14" s="91" t="b">
        <v>0</v>
      </c>
      <c r="L14" s="91" t="b">
        <v>0</v>
      </c>
    </row>
    <row r="15" spans="1:12" ht="15">
      <c r="A15" s="91" t="s">
        <v>484</v>
      </c>
      <c r="B15" s="91" t="s">
        <v>491</v>
      </c>
      <c r="C15" s="91">
        <v>2</v>
      </c>
      <c r="D15" s="133">
        <v>0</v>
      </c>
      <c r="E15" s="133">
        <v>1.3117538610557542</v>
      </c>
      <c r="F15" s="91" t="s">
        <v>433</v>
      </c>
      <c r="G15" s="91" t="b">
        <v>0</v>
      </c>
      <c r="H15" s="91" t="b">
        <v>0</v>
      </c>
      <c r="I15" s="91" t="b">
        <v>0</v>
      </c>
      <c r="J15" s="91" t="b">
        <v>0</v>
      </c>
      <c r="K15" s="91" t="b">
        <v>0</v>
      </c>
      <c r="L15" s="91" t="b">
        <v>0</v>
      </c>
    </row>
    <row r="16" spans="1:12" ht="15">
      <c r="A16" s="91" t="s">
        <v>491</v>
      </c>
      <c r="B16" s="91" t="s">
        <v>492</v>
      </c>
      <c r="C16" s="91">
        <v>2</v>
      </c>
      <c r="D16" s="133">
        <v>0</v>
      </c>
      <c r="E16" s="133">
        <v>1.3117538610557542</v>
      </c>
      <c r="F16" s="91" t="s">
        <v>433</v>
      </c>
      <c r="G16" s="91" t="b">
        <v>0</v>
      </c>
      <c r="H16" s="91" t="b">
        <v>0</v>
      </c>
      <c r="I16" s="91" t="b">
        <v>0</v>
      </c>
      <c r="J16" s="91" t="b">
        <v>0</v>
      </c>
      <c r="K16" s="91" t="b">
        <v>0</v>
      </c>
      <c r="L16" s="91" t="b">
        <v>0</v>
      </c>
    </row>
    <row r="17" spans="1:12" ht="15">
      <c r="A17" s="91" t="s">
        <v>492</v>
      </c>
      <c r="B17" s="91" t="s">
        <v>493</v>
      </c>
      <c r="C17" s="91">
        <v>2</v>
      </c>
      <c r="D17" s="133">
        <v>0</v>
      </c>
      <c r="E17" s="133">
        <v>1.3117538610557542</v>
      </c>
      <c r="F17" s="91" t="s">
        <v>433</v>
      </c>
      <c r="G17" s="91" t="b">
        <v>0</v>
      </c>
      <c r="H17" s="91" t="b">
        <v>0</v>
      </c>
      <c r="I17" s="91" t="b">
        <v>0</v>
      </c>
      <c r="J17" s="91" t="b">
        <v>0</v>
      </c>
      <c r="K17" s="91" t="b">
        <v>0</v>
      </c>
      <c r="L17" s="91" t="b">
        <v>0</v>
      </c>
    </row>
    <row r="18" spans="1:12" ht="15">
      <c r="A18" s="91" t="s">
        <v>493</v>
      </c>
      <c r="B18" s="91" t="s">
        <v>494</v>
      </c>
      <c r="C18" s="91">
        <v>2</v>
      </c>
      <c r="D18" s="133">
        <v>0</v>
      </c>
      <c r="E18" s="133">
        <v>1.3117538610557542</v>
      </c>
      <c r="F18" s="91" t="s">
        <v>433</v>
      </c>
      <c r="G18" s="91" t="b">
        <v>0</v>
      </c>
      <c r="H18" s="91" t="b">
        <v>0</v>
      </c>
      <c r="I18" s="91" t="b">
        <v>0</v>
      </c>
      <c r="J18" s="91" t="b">
        <v>0</v>
      </c>
      <c r="K18" s="91" t="b">
        <v>0</v>
      </c>
      <c r="L18" s="91" t="b">
        <v>0</v>
      </c>
    </row>
    <row r="19" spans="1:12" ht="15">
      <c r="A19" s="91" t="s">
        <v>494</v>
      </c>
      <c r="B19" s="91" t="s">
        <v>495</v>
      </c>
      <c r="C19" s="91">
        <v>2</v>
      </c>
      <c r="D19" s="133">
        <v>0</v>
      </c>
      <c r="E19" s="133">
        <v>1.3117538610557542</v>
      </c>
      <c r="F19" s="91" t="s">
        <v>433</v>
      </c>
      <c r="G19" s="91" t="b">
        <v>0</v>
      </c>
      <c r="H19" s="91" t="b">
        <v>0</v>
      </c>
      <c r="I19" s="91" t="b">
        <v>0</v>
      </c>
      <c r="J19" s="91" t="b">
        <v>0</v>
      </c>
      <c r="K19" s="91" t="b">
        <v>0</v>
      </c>
      <c r="L19" s="91" t="b">
        <v>0</v>
      </c>
    </row>
    <row r="20" spans="1:12" ht="15">
      <c r="A20" s="91" t="s">
        <v>495</v>
      </c>
      <c r="B20" s="91" t="s">
        <v>496</v>
      </c>
      <c r="C20" s="91">
        <v>2</v>
      </c>
      <c r="D20" s="133">
        <v>0</v>
      </c>
      <c r="E20" s="133">
        <v>1.3117538610557542</v>
      </c>
      <c r="F20" s="91" t="s">
        <v>433</v>
      </c>
      <c r="G20" s="91" t="b">
        <v>0</v>
      </c>
      <c r="H20" s="91" t="b">
        <v>0</v>
      </c>
      <c r="I20" s="91" t="b">
        <v>0</v>
      </c>
      <c r="J20" s="91" t="b">
        <v>0</v>
      </c>
      <c r="K20" s="91" t="b">
        <v>0</v>
      </c>
      <c r="L20" s="91" t="b">
        <v>0</v>
      </c>
    </row>
    <row r="21" spans="1:12" ht="15">
      <c r="A21" s="91" t="s">
        <v>496</v>
      </c>
      <c r="B21" s="91" t="s">
        <v>497</v>
      </c>
      <c r="C21" s="91">
        <v>2</v>
      </c>
      <c r="D21" s="133">
        <v>0</v>
      </c>
      <c r="E21" s="133">
        <v>1.3117538610557542</v>
      </c>
      <c r="F21" s="91" t="s">
        <v>433</v>
      </c>
      <c r="G21" s="91" t="b">
        <v>0</v>
      </c>
      <c r="H21" s="91" t="b">
        <v>0</v>
      </c>
      <c r="I21" s="91" t="b">
        <v>0</v>
      </c>
      <c r="J21" s="91" t="b">
        <v>0</v>
      </c>
      <c r="K21" s="91" t="b">
        <v>0</v>
      </c>
      <c r="L21" s="91" t="b">
        <v>0</v>
      </c>
    </row>
    <row r="22" spans="1:12" ht="15">
      <c r="A22" s="91" t="s">
        <v>497</v>
      </c>
      <c r="B22" s="91" t="s">
        <v>498</v>
      </c>
      <c r="C22" s="91">
        <v>2</v>
      </c>
      <c r="D22" s="133">
        <v>0</v>
      </c>
      <c r="E22" s="133">
        <v>1.3117538610557542</v>
      </c>
      <c r="F22" s="91" t="s">
        <v>433</v>
      </c>
      <c r="G22" s="91" t="b">
        <v>0</v>
      </c>
      <c r="H22" s="91" t="b">
        <v>0</v>
      </c>
      <c r="I22" s="91" t="b">
        <v>0</v>
      </c>
      <c r="J22" s="91" t="b">
        <v>0</v>
      </c>
      <c r="K22" s="91" t="b">
        <v>0</v>
      </c>
      <c r="L22" s="91" t="b">
        <v>0</v>
      </c>
    </row>
    <row r="23" spans="1:12" ht="15">
      <c r="A23" s="91" t="s">
        <v>498</v>
      </c>
      <c r="B23" s="91" t="s">
        <v>499</v>
      </c>
      <c r="C23" s="91">
        <v>2</v>
      </c>
      <c r="D23" s="133">
        <v>0</v>
      </c>
      <c r="E23" s="133">
        <v>1.3117538610557542</v>
      </c>
      <c r="F23" s="91" t="s">
        <v>433</v>
      </c>
      <c r="G23" s="91" t="b">
        <v>0</v>
      </c>
      <c r="H23" s="91" t="b">
        <v>0</v>
      </c>
      <c r="I23" s="91" t="b">
        <v>0</v>
      </c>
      <c r="J23" s="91" t="b">
        <v>1</v>
      </c>
      <c r="K23" s="91" t="b">
        <v>0</v>
      </c>
      <c r="L23" s="91" t="b">
        <v>0</v>
      </c>
    </row>
    <row r="24" spans="1:12" ht="15">
      <c r="A24" s="91" t="s">
        <v>499</v>
      </c>
      <c r="B24" s="91" t="s">
        <v>570</v>
      </c>
      <c r="C24" s="91">
        <v>2</v>
      </c>
      <c r="D24" s="133">
        <v>0</v>
      </c>
      <c r="E24" s="133">
        <v>1.3117538610557542</v>
      </c>
      <c r="F24" s="91" t="s">
        <v>433</v>
      </c>
      <c r="G24" s="91" t="b">
        <v>1</v>
      </c>
      <c r="H24" s="91" t="b">
        <v>0</v>
      </c>
      <c r="I24" s="91" t="b">
        <v>0</v>
      </c>
      <c r="J24" s="91" t="b">
        <v>0</v>
      </c>
      <c r="K24" s="91" t="b">
        <v>0</v>
      </c>
      <c r="L24" s="91" t="b">
        <v>0</v>
      </c>
    </row>
    <row r="25" spans="1:12" ht="15">
      <c r="A25" s="91" t="s">
        <v>570</v>
      </c>
      <c r="B25" s="91" t="s">
        <v>571</v>
      </c>
      <c r="C25" s="91">
        <v>2</v>
      </c>
      <c r="D25" s="133">
        <v>0</v>
      </c>
      <c r="E25" s="133">
        <v>1.3117538610557542</v>
      </c>
      <c r="F25" s="91" t="s">
        <v>433</v>
      </c>
      <c r="G25" s="91" t="b">
        <v>0</v>
      </c>
      <c r="H25" s="91" t="b">
        <v>0</v>
      </c>
      <c r="I25" s="91" t="b">
        <v>0</v>
      </c>
      <c r="J25" s="91" t="b">
        <v>0</v>
      </c>
      <c r="K25" s="91" t="b">
        <v>0</v>
      </c>
      <c r="L25" s="91" t="b">
        <v>0</v>
      </c>
    </row>
    <row r="26" spans="1:12" ht="15">
      <c r="A26" s="91" t="s">
        <v>571</v>
      </c>
      <c r="B26" s="91" t="s">
        <v>572</v>
      </c>
      <c r="C26" s="91">
        <v>2</v>
      </c>
      <c r="D26" s="133">
        <v>0</v>
      </c>
      <c r="E26" s="133">
        <v>1.3117538610557542</v>
      </c>
      <c r="F26" s="91" t="s">
        <v>433</v>
      </c>
      <c r="G26" s="91" t="b">
        <v>0</v>
      </c>
      <c r="H26" s="91" t="b">
        <v>0</v>
      </c>
      <c r="I26" s="91" t="b">
        <v>0</v>
      </c>
      <c r="J26" s="91" t="b">
        <v>0</v>
      </c>
      <c r="K26" s="91" t="b">
        <v>0</v>
      </c>
      <c r="L26" s="91" t="b">
        <v>0</v>
      </c>
    </row>
    <row r="27" spans="1:12" ht="15">
      <c r="A27" s="91" t="s">
        <v>572</v>
      </c>
      <c r="B27" s="91" t="s">
        <v>573</v>
      </c>
      <c r="C27" s="91">
        <v>2</v>
      </c>
      <c r="D27" s="133">
        <v>0</v>
      </c>
      <c r="E27" s="133">
        <v>1.3117538610557542</v>
      </c>
      <c r="F27" s="91" t="s">
        <v>433</v>
      </c>
      <c r="G27" s="91" t="b">
        <v>0</v>
      </c>
      <c r="H27" s="91" t="b">
        <v>0</v>
      </c>
      <c r="I27" s="91" t="b">
        <v>0</v>
      </c>
      <c r="J27" s="91" t="b">
        <v>0</v>
      </c>
      <c r="K27" s="91" t="b">
        <v>0</v>
      </c>
      <c r="L27"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429</v>
      </c>
      <c r="BB2" s="13" t="s">
        <v>439</v>
      </c>
      <c r="BC2" s="13" t="s">
        <v>440</v>
      </c>
      <c r="BD2" s="67" t="s">
        <v>589</v>
      </c>
      <c r="BE2" s="67" t="s">
        <v>590</v>
      </c>
      <c r="BF2" s="67" t="s">
        <v>591</v>
      </c>
      <c r="BG2" s="67" t="s">
        <v>592</v>
      </c>
      <c r="BH2" s="67" t="s">
        <v>593</v>
      </c>
      <c r="BI2" s="67" t="s">
        <v>594</v>
      </c>
      <c r="BJ2" s="67" t="s">
        <v>595</v>
      </c>
      <c r="BK2" s="67" t="s">
        <v>596</v>
      </c>
      <c r="BL2" s="67" t="s">
        <v>597</v>
      </c>
    </row>
    <row r="3" spans="1:64" ht="15" customHeight="1">
      <c r="A3" s="84" t="s">
        <v>212</v>
      </c>
      <c r="B3" s="84" t="s">
        <v>212</v>
      </c>
      <c r="C3" s="53"/>
      <c r="D3" s="54"/>
      <c r="E3" s="65"/>
      <c r="F3" s="55"/>
      <c r="G3" s="53"/>
      <c r="H3" s="57"/>
      <c r="I3" s="56"/>
      <c r="J3" s="56"/>
      <c r="K3" s="36" t="s">
        <v>65</v>
      </c>
      <c r="L3" s="62">
        <v>3</v>
      </c>
      <c r="M3" s="62"/>
      <c r="N3" s="63"/>
      <c r="O3" s="85" t="s">
        <v>176</v>
      </c>
      <c r="P3" s="87">
        <v>43474.87398148148</v>
      </c>
      <c r="Q3" s="85" t="s">
        <v>226</v>
      </c>
      <c r="R3" s="89" t="s">
        <v>234</v>
      </c>
      <c r="S3" s="85" t="s">
        <v>238</v>
      </c>
      <c r="T3" s="85"/>
      <c r="U3" s="85"/>
      <c r="V3" s="89" t="s">
        <v>242</v>
      </c>
      <c r="W3" s="87">
        <v>43474.87398148148</v>
      </c>
      <c r="X3" s="89" t="s">
        <v>249</v>
      </c>
      <c r="Y3" s="85">
        <v>24.46849303</v>
      </c>
      <c r="Z3" s="85">
        <v>39.61120287</v>
      </c>
      <c r="AA3" s="91" t="s">
        <v>257</v>
      </c>
      <c r="AB3" s="85"/>
      <c r="AC3" s="85" t="b">
        <v>0</v>
      </c>
      <c r="AD3" s="85">
        <v>0</v>
      </c>
      <c r="AE3" s="91" t="s">
        <v>267</v>
      </c>
      <c r="AF3" s="85" t="b">
        <v>0</v>
      </c>
      <c r="AG3" s="85" t="s">
        <v>270</v>
      </c>
      <c r="AH3" s="85"/>
      <c r="AI3" s="91" t="s">
        <v>267</v>
      </c>
      <c r="AJ3" s="85" t="b">
        <v>0</v>
      </c>
      <c r="AK3" s="85">
        <v>0</v>
      </c>
      <c r="AL3" s="91" t="s">
        <v>267</v>
      </c>
      <c r="AM3" s="85" t="s">
        <v>276</v>
      </c>
      <c r="AN3" s="85" t="b">
        <v>0</v>
      </c>
      <c r="AO3" s="91" t="s">
        <v>257</v>
      </c>
      <c r="AP3" s="85" t="s">
        <v>176</v>
      </c>
      <c r="AQ3" s="85">
        <v>0</v>
      </c>
      <c r="AR3" s="85">
        <v>0</v>
      </c>
      <c r="AS3" s="85" t="s">
        <v>281</v>
      </c>
      <c r="AT3" s="85" t="s">
        <v>282</v>
      </c>
      <c r="AU3" s="85" t="s">
        <v>283</v>
      </c>
      <c r="AV3" s="85" t="s">
        <v>284</v>
      </c>
      <c r="AW3" s="85" t="s">
        <v>285</v>
      </c>
      <c r="AX3" s="85" t="s">
        <v>286</v>
      </c>
      <c r="AY3" s="85" t="s">
        <v>287</v>
      </c>
      <c r="AZ3" s="89" t="s">
        <v>288</v>
      </c>
      <c r="BA3">
        <v>1</v>
      </c>
      <c r="BB3" s="85" t="str">
        <f>REPLACE(INDEX(GroupVertices[Group],MATCH(Edges24[[#This Row],[Vertex 1]],GroupVertices[Vertex],0)),1,1,"")</f>
        <v>2</v>
      </c>
      <c r="BC3" s="85" t="str">
        <f>REPLACE(INDEX(GroupVertices[Group],MATCH(Edges24[[#This Row],[Vertex 2]],GroupVertices[Vertex],0)),1,1,"")</f>
        <v>2</v>
      </c>
      <c r="BD3" s="51">
        <v>0</v>
      </c>
      <c r="BE3" s="52">
        <v>0</v>
      </c>
      <c r="BF3" s="51">
        <v>0</v>
      </c>
      <c r="BG3" s="52">
        <v>0</v>
      </c>
      <c r="BH3" s="51">
        <v>0</v>
      </c>
      <c r="BI3" s="52">
        <v>0</v>
      </c>
      <c r="BJ3" s="51">
        <v>33</v>
      </c>
      <c r="BK3" s="52">
        <v>100</v>
      </c>
      <c r="BL3" s="51">
        <v>33</v>
      </c>
    </row>
    <row r="4" spans="1:64" ht="15" customHeight="1">
      <c r="A4" s="84" t="s">
        <v>213</v>
      </c>
      <c r="B4" s="84" t="s">
        <v>220</v>
      </c>
      <c r="C4" s="53"/>
      <c r="D4" s="54"/>
      <c r="E4" s="65"/>
      <c r="F4" s="55"/>
      <c r="G4" s="53"/>
      <c r="H4" s="57"/>
      <c r="I4" s="56"/>
      <c r="J4" s="56"/>
      <c r="K4" s="36" t="s">
        <v>65</v>
      </c>
      <c r="L4" s="83">
        <v>4</v>
      </c>
      <c r="M4" s="83"/>
      <c r="N4" s="63"/>
      <c r="O4" s="86" t="s">
        <v>224</v>
      </c>
      <c r="P4" s="88">
        <v>43477.123611111114</v>
      </c>
      <c r="Q4" s="86" t="s">
        <v>227</v>
      </c>
      <c r="R4" s="86"/>
      <c r="S4" s="86"/>
      <c r="T4" s="86"/>
      <c r="U4" s="86"/>
      <c r="V4" s="90" t="s">
        <v>243</v>
      </c>
      <c r="W4" s="88">
        <v>43477.123611111114</v>
      </c>
      <c r="X4" s="90" t="s">
        <v>250</v>
      </c>
      <c r="Y4" s="86"/>
      <c r="Z4" s="86"/>
      <c r="AA4" s="92" t="s">
        <v>258</v>
      </c>
      <c r="AB4" s="92" t="s">
        <v>265</v>
      </c>
      <c r="AC4" s="86" t="b">
        <v>0</v>
      </c>
      <c r="AD4" s="86">
        <v>0</v>
      </c>
      <c r="AE4" s="92" t="s">
        <v>268</v>
      </c>
      <c r="AF4" s="86" t="b">
        <v>0</v>
      </c>
      <c r="AG4" s="86" t="s">
        <v>270</v>
      </c>
      <c r="AH4" s="86"/>
      <c r="AI4" s="92" t="s">
        <v>267</v>
      </c>
      <c r="AJ4" s="86" t="b">
        <v>0</v>
      </c>
      <c r="AK4" s="86">
        <v>0</v>
      </c>
      <c r="AL4" s="92" t="s">
        <v>267</v>
      </c>
      <c r="AM4" s="86" t="s">
        <v>277</v>
      </c>
      <c r="AN4" s="86" t="b">
        <v>0</v>
      </c>
      <c r="AO4" s="92" t="s">
        <v>265</v>
      </c>
      <c r="AP4" s="86" t="s">
        <v>176</v>
      </c>
      <c r="AQ4" s="86">
        <v>0</v>
      </c>
      <c r="AR4" s="86">
        <v>0</v>
      </c>
      <c r="AS4" s="86"/>
      <c r="AT4" s="86"/>
      <c r="AU4" s="86"/>
      <c r="AV4" s="86"/>
      <c r="AW4" s="86"/>
      <c r="AX4" s="86"/>
      <c r="AY4" s="86"/>
      <c r="AZ4" s="86"/>
      <c r="BA4">
        <v>1</v>
      </c>
      <c r="BB4" s="85" t="str">
        <f>REPLACE(INDEX(GroupVertices[Group],MATCH(Edges24[[#This Row],[Vertex 1]],GroupVertices[Vertex],0)),1,1,"")</f>
        <v>1</v>
      </c>
      <c r="BC4" s="85" t="str">
        <f>REPLACE(INDEX(GroupVertices[Group],MATCH(Edges24[[#This Row],[Vertex 2]],GroupVertices[Vertex],0)),1,1,"")</f>
        <v>1</v>
      </c>
      <c r="BD4" s="51"/>
      <c r="BE4" s="52"/>
      <c r="BF4" s="51"/>
      <c r="BG4" s="52"/>
      <c r="BH4" s="51"/>
      <c r="BI4" s="52"/>
      <c r="BJ4" s="51"/>
      <c r="BK4" s="52"/>
      <c r="BL4" s="51"/>
    </row>
    <row r="5" spans="1:64" ht="15">
      <c r="A5" s="84" t="s">
        <v>213</v>
      </c>
      <c r="B5" s="84" t="s">
        <v>221</v>
      </c>
      <c r="C5" s="53"/>
      <c r="D5" s="54"/>
      <c r="E5" s="65"/>
      <c r="F5" s="55"/>
      <c r="G5" s="53"/>
      <c r="H5" s="57"/>
      <c r="I5" s="56"/>
      <c r="J5" s="56"/>
      <c r="K5" s="36" t="s">
        <v>65</v>
      </c>
      <c r="L5" s="83">
        <v>5</v>
      </c>
      <c r="M5" s="83"/>
      <c r="N5" s="63"/>
      <c r="O5" s="86" t="s">
        <v>224</v>
      </c>
      <c r="P5" s="88">
        <v>43477.123611111114</v>
      </c>
      <c r="Q5" s="86" t="s">
        <v>227</v>
      </c>
      <c r="R5" s="86"/>
      <c r="S5" s="86"/>
      <c r="T5" s="86"/>
      <c r="U5" s="86"/>
      <c r="V5" s="90" t="s">
        <v>243</v>
      </c>
      <c r="W5" s="88">
        <v>43477.123611111114</v>
      </c>
      <c r="X5" s="90" t="s">
        <v>250</v>
      </c>
      <c r="Y5" s="86"/>
      <c r="Z5" s="86"/>
      <c r="AA5" s="92" t="s">
        <v>258</v>
      </c>
      <c r="AB5" s="92" t="s">
        <v>265</v>
      </c>
      <c r="AC5" s="86" t="b">
        <v>0</v>
      </c>
      <c r="AD5" s="86">
        <v>0</v>
      </c>
      <c r="AE5" s="92" t="s">
        <v>268</v>
      </c>
      <c r="AF5" s="86" t="b">
        <v>0</v>
      </c>
      <c r="AG5" s="86" t="s">
        <v>270</v>
      </c>
      <c r="AH5" s="86"/>
      <c r="AI5" s="92" t="s">
        <v>267</v>
      </c>
      <c r="AJ5" s="86" t="b">
        <v>0</v>
      </c>
      <c r="AK5" s="86">
        <v>0</v>
      </c>
      <c r="AL5" s="92" t="s">
        <v>267</v>
      </c>
      <c r="AM5" s="86" t="s">
        <v>277</v>
      </c>
      <c r="AN5" s="86" t="b">
        <v>0</v>
      </c>
      <c r="AO5" s="92" t="s">
        <v>265</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c r="BE5" s="52"/>
      <c r="BF5" s="51"/>
      <c r="BG5" s="52"/>
      <c r="BH5" s="51"/>
      <c r="BI5" s="52"/>
      <c r="BJ5" s="51"/>
      <c r="BK5" s="52"/>
      <c r="BL5" s="51"/>
    </row>
    <row r="6" spans="1:64" ht="15">
      <c r="A6" s="84" t="s">
        <v>213</v>
      </c>
      <c r="B6" s="84" t="s">
        <v>222</v>
      </c>
      <c r="C6" s="53"/>
      <c r="D6" s="54"/>
      <c r="E6" s="65"/>
      <c r="F6" s="55"/>
      <c r="G6" s="53"/>
      <c r="H6" s="57"/>
      <c r="I6" s="56"/>
      <c r="J6" s="56"/>
      <c r="K6" s="36" t="s">
        <v>65</v>
      </c>
      <c r="L6" s="83">
        <v>6</v>
      </c>
      <c r="M6" s="83"/>
      <c r="N6" s="63"/>
      <c r="O6" s="86" t="s">
        <v>225</v>
      </c>
      <c r="P6" s="88">
        <v>43477.123611111114</v>
      </c>
      <c r="Q6" s="86" t="s">
        <v>227</v>
      </c>
      <c r="R6" s="86"/>
      <c r="S6" s="86"/>
      <c r="T6" s="86"/>
      <c r="U6" s="86"/>
      <c r="V6" s="90" t="s">
        <v>243</v>
      </c>
      <c r="W6" s="88">
        <v>43477.123611111114</v>
      </c>
      <c r="X6" s="90" t="s">
        <v>250</v>
      </c>
      <c r="Y6" s="86"/>
      <c r="Z6" s="86"/>
      <c r="AA6" s="92" t="s">
        <v>258</v>
      </c>
      <c r="AB6" s="92" t="s">
        <v>265</v>
      </c>
      <c r="AC6" s="86" t="b">
        <v>0</v>
      </c>
      <c r="AD6" s="86">
        <v>0</v>
      </c>
      <c r="AE6" s="92" t="s">
        <v>268</v>
      </c>
      <c r="AF6" s="86" t="b">
        <v>0</v>
      </c>
      <c r="AG6" s="86" t="s">
        <v>270</v>
      </c>
      <c r="AH6" s="86"/>
      <c r="AI6" s="92" t="s">
        <v>267</v>
      </c>
      <c r="AJ6" s="86" t="b">
        <v>0</v>
      </c>
      <c r="AK6" s="86">
        <v>0</v>
      </c>
      <c r="AL6" s="92" t="s">
        <v>267</v>
      </c>
      <c r="AM6" s="86" t="s">
        <v>277</v>
      </c>
      <c r="AN6" s="86" t="b">
        <v>0</v>
      </c>
      <c r="AO6" s="92" t="s">
        <v>265</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v>0</v>
      </c>
      <c r="BE6" s="52">
        <v>0</v>
      </c>
      <c r="BF6" s="51">
        <v>0</v>
      </c>
      <c r="BG6" s="52">
        <v>0</v>
      </c>
      <c r="BH6" s="51">
        <v>0</v>
      </c>
      <c r="BI6" s="52">
        <v>0</v>
      </c>
      <c r="BJ6" s="51">
        <v>11</v>
      </c>
      <c r="BK6" s="52">
        <v>100</v>
      </c>
      <c r="BL6" s="51">
        <v>11</v>
      </c>
    </row>
    <row r="7" spans="1:64" ht="15">
      <c r="A7" s="84" t="s">
        <v>214</v>
      </c>
      <c r="B7" s="84" t="s">
        <v>214</v>
      </c>
      <c r="C7" s="53"/>
      <c r="D7" s="54"/>
      <c r="E7" s="65"/>
      <c r="F7" s="55"/>
      <c r="G7" s="53"/>
      <c r="H7" s="57"/>
      <c r="I7" s="56"/>
      <c r="J7" s="56"/>
      <c r="K7" s="36" t="s">
        <v>65</v>
      </c>
      <c r="L7" s="83">
        <v>7</v>
      </c>
      <c r="M7" s="83"/>
      <c r="N7" s="63"/>
      <c r="O7" s="86" t="s">
        <v>176</v>
      </c>
      <c r="P7" s="88">
        <v>43479.06193287037</v>
      </c>
      <c r="Q7" s="86" t="s">
        <v>228</v>
      </c>
      <c r="R7" s="90" t="s">
        <v>235</v>
      </c>
      <c r="S7" s="86" t="s">
        <v>239</v>
      </c>
      <c r="T7" s="86"/>
      <c r="U7" s="86"/>
      <c r="V7" s="90" t="s">
        <v>244</v>
      </c>
      <c r="W7" s="88">
        <v>43479.06193287037</v>
      </c>
      <c r="X7" s="90" t="s">
        <v>251</v>
      </c>
      <c r="Y7" s="86"/>
      <c r="Z7" s="86"/>
      <c r="AA7" s="92" t="s">
        <v>259</v>
      </c>
      <c r="AB7" s="86"/>
      <c r="AC7" s="86" t="b">
        <v>0</v>
      </c>
      <c r="AD7" s="86">
        <v>28</v>
      </c>
      <c r="AE7" s="92" t="s">
        <v>267</v>
      </c>
      <c r="AF7" s="86" t="b">
        <v>1</v>
      </c>
      <c r="AG7" s="86" t="s">
        <v>271</v>
      </c>
      <c r="AH7" s="86"/>
      <c r="AI7" s="92" t="s">
        <v>275</v>
      </c>
      <c r="AJ7" s="86" t="b">
        <v>0</v>
      </c>
      <c r="AK7" s="86">
        <v>1</v>
      </c>
      <c r="AL7" s="92" t="s">
        <v>267</v>
      </c>
      <c r="AM7" s="86" t="s">
        <v>278</v>
      </c>
      <c r="AN7" s="86" t="b">
        <v>0</v>
      </c>
      <c r="AO7" s="92" t="s">
        <v>259</v>
      </c>
      <c r="AP7" s="86" t="s">
        <v>176</v>
      </c>
      <c r="AQ7" s="86">
        <v>0</v>
      </c>
      <c r="AR7" s="86">
        <v>0</v>
      </c>
      <c r="AS7" s="86"/>
      <c r="AT7" s="86"/>
      <c r="AU7" s="86"/>
      <c r="AV7" s="86"/>
      <c r="AW7" s="86"/>
      <c r="AX7" s="86"/>
      <c r="AY7" s="86"/>
      <c r="AZ7" s="86"/>
      <c r="BA7">
        <v>1</v>
      </c>
      <c r="BB7" s="85" t="str">
        <f>REPLACE(INDEX(GroupVertices[Group],MATCH(Edges24[[#This Row],[Vertex 1]],GroupVertices[Vertex],0)),1,1,"")</f>
        <v>4</v>
      </c>
      <c r="BC7" s="85" t="str">
        <f>REPLACE(INDEX(GroupVertices[Group],MATCH(Edges24[[#This Row],[Vertex 2]],GroupVertices[Vertex],0)),1,1,"")</f>
        <v>4</v>
      </c>
      <c r="BD7" s="51">
        <v>1</v>
      </c>
      <c r="BE7" s="52">
        <v>2.6315789473684212</v>
      </c>
      <c r="BF7" s="51">
        <v>0</v>
      </c>
      <c r="BG7" s="52">
        <v>0</v>
      </c>
      <c r="BH7" s="51">
        <v>0</v>
      </c>
      <c r="BI7" s="52">
        <v>0</v>
      </c>
      <c r="BJ7" s="51">
        <v>37</v>
      </c>
      <c r="BK7" s="52">
        <v>97.36842105263158</v>
      </c>
      <c r="BL7" s="51">
        <v>38</v>
      </c>
    </row>
    <row r="8" spans="1:64" ht="15">
      <c r="A8" s="84" t="s">
        <v>215</v>
      </c>
      <c r="B8" s="84" t="s">
        <v>214</v>
      </c>
      <c r="C8" s="53"/>
      <c r="D8" s="54"/>
      <c r="E8" s="65"/>
      <c r="F8" s="55"/>
      <c r="G8" s="53"/>
      <c r="H8" s="57"/>
      <c r="I8" s="56"/>
      <c r="J8" s="56"/>
      <c r="K8" s="36" t="s">
        <v>65</v>
      </c>
      <c r="L8" s="83">
        <v>8</v>
      </c>
      <c r="M8" s="83"/>
      <c r="N8" s="63"/>
      <c r="O8" s="86" t="s">
        <v>224</v>
      </c>
      <c r="P8" s="88">
        <v>43479.22170138889</v>
      </c>
      <c r="Q8" s="86" t="s">
        <v>229</v>
      </c>
      <c r="R8" s="86"/>
      <c r="S8" s="86"/>
      <c r="T8" s="86"/>
      <c r="U8" s="86"/>
      <c r="V8" s="90" t="s">
        <v>245</v>
      </c>
      <c r="W8" s="88">
        <v>43479.22170138889</v>
      </c>
      <c r="X8" s="90" t="s">
        <v>252</v>
      </c>
      <c r="Y8" s="86"/>
      <c r="Z8" s="86"/>
      <c r="AA8" s="92" t="s">
        <v>260</v>
      </c>
      <c r="AB8" s="86"/>
      <c r="AC8" s="86" t="b">
        <v>0</v>
      </c>
      <c r="AD8" s="86">
        <v>0</v>
      </c>
      <c r="AE8" s="92" t="s">
        <v>267</v>
      </c>
      <c r="AF8" s="86" t="b">
        <v>1</v>
      </c>
      <c r="AG8" s="86" t="s">
        <v>271</v>
      </c>
      <c r="AH8" s="86"/>
      <c r="AI8" s="92" t="s">
        <v>275</v>
      </c>
      <c r="AJ8" s="86" t="b">
        <v>0</v>
      </c>
      <c r="AK8" s="86">
        <v>1</v>
      </c>
      <c r="AL8" s="92" t="s">
        <v>259</v>
      </c>
      <c r="AM8" s="86" t="s">
        <v>277</v>
      </c>
      <c r="AN8" s="86" t="b">
        <v>0</v>
      </c>
      <c r="AO8" s="92" t="s">
        <v>259</v>
      </c>
      <c r="AP8" s="86" t="s">
        <v>176</v>
      </c>
      <c r="AQ8" s="86">
        <v>0</v>
      </c>
      <c r="AR8" s="86">
        <v>0</v>
      </c>
      <c r="AS8" s="86"/>
      <c r="AT8" s="86"/>
      <c r="AU8" s="86"/>
      <c r="AV8" s="86"/>
      <c r="AW8" s="86"/>
      <c r="AX8" s="86"/>
      <c r="AY8" s="86"/>
      <c r="AZ8" s="86"/>
      <c r="BA8">
        <v>1</v>
      </c>
      <c r="BB8" s="85" t="str">
        <f>REPLACE(INDEX(GroupVertices[Group],MATCH(Edges24[[#This Row],[Vertex 1]],GroupVertices[Vertex],0)),1,1,"")</f>
        <v>4</v>
      </c>
      <c r="BC8" s="85" t="str">
        <f>REPLACE(INDEX(GroupVertices[Group],MATCH(Edges24[[#This Row],[Vertex 2]],GroupVertices[Vertex],0)),1,1,"")</f>
        <v>4</v>
      </c>
      <c r="BD8" s="51">
        <v>1</v>
      </c>
      <c r="BE8" s="52">
        <v>4.3478260869565215</v>
      </c>
      <c r="BF8" s="51">
        <v>0</v>
      </c>
      <c r="BG8" s="52">
        <v>0</v>
      </c>
      <c r="BH8" s="51">
        <v>0</v>
      </c>
      <c r="BI8" s="52">
        <v>0</v>
      </c>
      <c r="BJ8" s="51">
        <v>22</v>
      </c>
      <c r="BK8" s="52">
        <v>95.65217391304348</v>
      </c>
      <c r="BL8" s="51">
        <v>23</v>
      </c>
    </row>
    <row r="9" spans="1:64" ht="15">
      <c r="A9" s="84" t="s">
        <v>216</v>
      </c>
      <c r="B9" s="84" t="s">
        <v>223</v>
      </c>
      <c r="C9" s="53"/>
      <c r="D9" s="54"/>
      <c r="E9" s="65"/>
      <c r="F9" s="55"/>
      <c r="G9" s="53"/>
      <c r="H9" s="57"/>
      <c r="I9" s="56"/>
      <c r="J9" s="56"/>
      <c r="K9" s="36" t="s">
        <v>65</v>
      </c>
      <c r="L9" s="83">
        <v>9</v>
      </c>
      <c r="M9" s="83"/>
      <c r="N9" s="63"/>
      <c r="O9" s="86" t="s">
        <v>225</v>
      </c>
      <c r="P9" s="88">
        <v>43481.86181712963</v>
      </c>
      <c r="Q9" s="86" t="s">
        <v>230</v>
      </c>
      <c r="R9" s="86"/>
      <c r="S9" s="86"/>
      <c r="T9" s="86"/>
      <c r="U9" s="86"/>
      <c r="V9" s="90" t="s">
        <v>246</v>
      </c>
      <c r="W9" s="88">
        <v>43481.86181712963</v>
      </c>
      <c r="X9" s="90" t="s">
        <v>253</v>
      </c>
      <c r="Y9" s="86"/>
      <c r="Z9" s="86"/>
      <c r="AA9" s="92" t="s">
        <v>261</v>
      </c>
      <c r="AB9" s="92" t="s">
        <v>266</v>
      </c>
      <c r="AC9" s="86" t="b">
        <v>0</v>
      </c>
      <c r="AD9" s="86">
        <v>0</v>
      </c>
      <c r="AE9" s="92" t="s">
        <v>269</v>
      </c>
      <c r="AF9" s="86" t="b">
        <v>0</v>
      </c>
      <c r="AG9" s="86" t="s">
        <v>272</v>
      </c>
      <c r="AH9" s="86"/>
      <c r="AI9" s="92" t="s">
        <v>267</v>
      </c>
      <c r="AJ9" s="86" t="b">
        <v>0</v>
      </c>
      <c r="AK9" s="86">
        <v>0</v>
      </c>
      <c r="AL9" s="92" t="s">
        <v>267</v>
      </c>
      <c r="AM9" s="86" t="s">
        <v>278</v>
      </c>
      <c r="AN9" s="86" t="b">
        <v>0</v>
      </c>
      <c r="AO9" s="92" t="s">
        <v>266</v>
      </c>
      <c r="AP9" s="86" t="s">
        <v>176</v>
      </c>
      <c r="AQ9" s="86">
        <v>0</v>
      </c>
      <c r="AR9" s="86">
        <v>0</v>
      </c>
      <c r="AS9" s="86"/>
      <c r="AT9" s="86"/>
      <c r="AU9" s="86"/>
      <c r="AV9" s="86"/>
      <c r="AW9" s="86"/>
      <c r="AX9" s="86"/>
      <c r="AY9" s="86"/>
      <c r="AZ9" s="86"/>
      <c r="BA9">
        <v>1</v>
      </c>
      <c r="BB9" s="85" t="str">
        <f>REPLACE(INDEX(GroupVertices[Group],MATCH(Edges24[[#This Row],[Vertex 1]],GroupVertices[Vertex],0)),1,1,"")</f>
        <v>3</v>
      </c>
      <c r="BC9" s="85" t="str">
        <f>REPLACE(INDEX(GroupVertices[Group],MATCH(Edges24[[#This Row],[Vertex 2]],GroupVertices[Vertex],0)),1,1,"")</f>
        <v>3</v>
      </c>
      <c r="BD9" s="51">
        <v>2</v>
      </c>
      <c r="BE9" s="52">
        <v>10</v>
      </c>
      <c r="BF9" s="51">
        <v>0</v>
      </c>
      <c r="BG9" s="52">
        <v>0</v>
      </c>
      <c r="BH9" s="51">
        <v>0</v>
      </c>
      <c r="BI9" s="52">
        <v>0</v>
      </c>
      <c r="BJ9" s="51">
        <v>18</v>
      </c>
      <c r="BK9" s="52">
        <v>90</v>
      </c>
      <c r="BL9" s="51">
        <v>20</v>
      </c>
    </row>
    <row r="10" spans="1:64" ht="15">
      <c r="A10" s="84" t="s">
        <v>217</v>
      </c>
      <c r="B10" s="84" t="s">
        <v>217</v>
      </c>
      <c r="C10" s="53"/>
      <c r="D10" s="54"/>
      <c r="E10" s="65"/>
      <c r="F10" s="55"/>
      <c r="G10" s="53"/>
      <c r="H10" s="57"/>
      <c r="I10" s="56"/>
      <c r="J10" s="56"/>
      <c r="K10" s="36" t="s">
        <v>65</v>
      </c>
      <c r="L10" s="83">
        <v>10</v>
      </c>
      <c r="M10" s="83"/>
      <c r="N10" s="63"/>
      <c r="O10" s="86" t="s">
        <v>176</v>
      </c>
      <c r="P10" s="88">
        <v>43482.19321759259</v>
      </c>
      <c r="Q10" s="86" t="s">
        <v>231</v>
      </c>
      <c r="R10" s="90" t="s">
        <v>236</v>
      </c>
      <c r="S10" s="86" t="s">
        <v>240</v>
      </c>
      <c r="T10" s="86"/>
      <c r="U10" s="90" t="s">
        <v>241</v>
      </c>
      <c r="V10" s="90" t="s">
        <v>241</v>
      </c>
      <c r="W10" s="88">
        <v>43482.19321759259</v>
      </c>
      <c r="X10" s="90" t="s">
        <v>254</v>
      </c>
      <c r="Y10" s="86"/>
      <c r="Z10" s="86"/>
      <c r="AA10" s="92" t="s">
        <v>262</v>
      </c>
      <c r="AB10" s="86"/>
      <c r="AC10" s="86" t="b">
        <v>0</v>
      </c>
      <c r="AD10" s="86">
        <v>0</v>
      </c>
      <c r="AE10" s="92" t="s">
        <v>267</v>
      </c>
      <c r="AF10" s="86" t="b">
        <v>0</v>
      </c>
      <c r="AG10" s="86" t="s">
        <v>272</v>
      </c>
      <c r="AH10" s="86"/>
      <c r="AI10" s="92" t="s">
        <v>267</v>
      </c>
      <c r="AJ10" s="86" t="b">
        <v>0</v>
      </c>
      <c r="AK10" s="86">
        <v>0</v>
      </c>
      <c r="AL10" s="92" t="s">
        <v>267</v>
      </c>
      <c r="AM10" s="86" t="s">
        <v>279</v>
      </c>
      <c r="AN10" s="86" t="b">
        <v>0</v>
      </c>
      <c r="AO10" s="92" t="s">
        <v>262</v>
      </c>
      <c r="AP10" s="86" t="s">
        <v>176</v>
      </c>
      <c r="AQ10" s="86">
        <v>0</v>
      </c>
      <c r="AR10" s="86">
        <v>0</v>
      </c>
      <c r="AS10" s="86"/>
      <c r="AT10" s="86"/>
      <c r="AU10" s="86"/>
      <c r="AV10" s="86"/>
      <c r="AW10" s="86"/>
      <c r="AX10" s="86"/>
      <c r="AY10" s="86"/>
      <c r="AZ10" s="86"/>
      <c r="BA10">
        <v>1</v>
      </c>
      <c r="BB10" s="85" t="str">
        <f>REPLACE(INDEX(GroupVertices[Group],MATCH(Edges24[[#This Row],[Vertex 1]],GroupVertices[Vertex],0)),1,1,"")</f>
        <v>2</v>
      </c>
      <c r="BC10" s="85" t="str">
        <f>REPLACE(INDEX(GroupVertices[Group],MATCH(Edges24[[#This Row],[Vertex 2]],GroupVertices[Vertex],0)),1,1,"")</f>
        <v>2</v>
      </c>
      <c r="BD10" s="51">
        <v>2</v>
      </c>
      <c r="BE10" s="52">
        <v>5.128205128205129</v>
      </c>
      <c r="BF10" s="51">
        <v>0</v>
      </c>
      <c r="BG10" s="52">
        <v>0</v>
      </c>
      <c r="BH10" s="51">
        <v>0</v>
      </c>
      <c r="BI10" s="52">
        <v>0</v>
      </c>
      <c r="BJ10" s="51">
        <v>37</v>
      </c>
      <c r="BK10" s="52">
        <v>94.87179487179488</v>
      </c>
      <c r="BL10" s="51">
        <v>39</v>
      </c>
    </row>
    <row r="11" spans="1:64" ht="15">
      <c r="A11" s="84" t="s">
        <v>218</v>
      </c>
      <c r="B11" s="84" t="s">
        <v>218</v>
      </c>
      <c r="C11" s="53"/>
      <c r="D11" s="54"/>
      <c r="E11" s="65"/>
      <c r="F11" s="55"/>
      <c r="G11" s="53"/>
      <c r="H11" s="57"/>
      <c r="I11" s="56"/>
      <c r="J11" s="56"/>
      <c r="K11" s="36" t="s">
        <v>65</v>
      </c>
      <c r="L11" s="83">
        <v>11</v>
      </c>
      <c r="M11" s="83"/>
      <c r="N11" s="63"/>
      <c r="O11" s="86" t="s">
        <v>176</v>
      </c>
      <c r="P11" s="88">
        <v>43484.561377314814</v>
      </c>
      <c r="Q11" s="86" t="s">
        <v>232</v>
      </c>
      <c r="R11" s="90" t="s">
        <v>237</v>
      </c>
      <c r="S11" s="86" t="s">
        <v>238</v>
      </c>
      <c r="T11" s="86"/>
      <c r="U11" s="86"/>
      <c r="V11" s="90" t="s">
        <v>247</v>
      </c>
      <c r="W11" s="88">
        <v>43484.561377314814</v>
      </c>
      <c r="X11" s="90" t="s">
        <v>255</v>
      </c>
      <c r="Y11" s="86"/>
      <c r="Z11" s="86"/>
      <c r="AA11" s="92" t="s">
        <v>263</v>
      </c>
      <c r="AB11" s="86"/>
      <c r="AC11" s="86" t="b">
        <v>0</v>
      </c>
      <c r="AD11" s="86">
        <v>0</v>
      </c>
      <c r="AE11" s="92" t="s">
        <v>267</v>
      </c>
      <c r="AF11" s="86" t="b">
        <v>0</v>
      </c>
      <c r="AG11" s="86" t="s">
        <v>273</v>
      </c>
      <c r="AH11" s="86"/>
      <c r="AI11" s="92" t="s">
        <v>267</v>
      </c>
      <c r="AJ11" s="86" t="b">
        <v>0</v>
      </c>
      <c r="AK11" s="86">
        <v>0</v>
      </c>
      <c r="AL11" s="92" t="s">
        <v>267</v>
      </c>
      <c r="AM11" s="86" t="s">
        <v>276</v>
      </c>
      <c r="AN11" s="86" t="b">
        <v>0</v>
      </c>
      <c r="AO11" s="92" t="s">
        <v>263</v>
      </c>
      <c r="AP11" s="86" t="s">
        <v>176</v>
      </c>
      <c r="AQ11" s="86">
        <v>0</v>
      </c>
      <c r="AR11" s="86">
        <v>0</v>
      </c>
      <c r="AS11" s="86"/>
      <c r="AT11" s="86"/>
      <c r="AU11" s="86"/>
      <c r="AV11" s="86"/>
      <c r="AW11" s="86"/>
      <c r="AX11" s="86"/>
      <c r="AY11" s="86"/>
      <c r="AZ11" s="86"/>
      <c r="BA11">
        <v>1</v>
      </c>
      <c r="BB11" s="85" t="str">
        <f>REPLACE(INDEX(GroupVertices[Group],MATCH(Edges24[[#This Row],[Vertex 1]],GroupVertices[Vertex],0)),1,1,"")</f>
        <v>2</v>
      </c>
      <c r="BC11" s="85" t="str">
        <f>REPLACE(INDEX(GroupVertices[Group],MATCH(Edges24[[#This Row],[Vertex 2]],GroupVertices[Vertex],0)),1,1,"")</f>
        <v>2</v>
      </c>
      <c r="BD11" s="51">
        <v>0</v>
      </c>
      <c r="BE11" s="52">
        <v>0</v>
      </c>
      <c r="BF11" s="51">
        <v>0</v>
      </c>
      <c r="BG11" s="52">
        <v>0</v>
      </c>
      <c r="BH11" s="51">
        <v>0</v>
      </c>
      <c r="BI11" s="52">
        <v>0</v>
      </c>
      <c r="BJ11" s="51">
        <v>27</v>
      </c>
      <c r="BK11" s="52">
        <v>100</v>
      </c>
      <c r="BL11" s="51">
        <v>27</v>
      </c>
    </row>
    <row r="12" spans="1:64" ht="15">
      <c r="A12" s="84" t="s">
        <v>219</v>
      </c>
      <c r="B12" s="84" t="s">
        <v>219</v>
      </c>
      <c r="C12" s="53"/>
      <c r="D12" s="54"/>
      <c r="E12" s="65"/>
      <c r="F12" s="55"/>
      <c r="G12" s="53"/>
      <c r="H12" s="57"/>
      <c r="I12" s="56"/>
      <c r="J12" s="56"/>
      <c r="K12" s="36" t="s">
        <v>65</v>
      </c>
      <c r="L12" s="83">
        <v>12</v>
      </c>
      <c r="M12" s="83"/>
      <c r="N12" s="63"/>
      <c r="O12" s="86" t="s">
        <v>176</v>
      </c>
      <c r="P12" s="88">
        <v>43487.37118055556</v>
      </c>
      <c r="Q12" s="86" t="s">
        <v>233</v>
      </c>
      <c r="R12" s="86"/>
      <c r="S12" s="86"/>
      <c r="T12" s="86"/>
      <c r="U12" s="86"/>
      <c r="V12" s="90" t="s">
        <v>248</v>
      </c>
      <c r="W12" s="88">
        <v>43487.37118055556</v>
      </c>
      <c r="X12" s="90" t="s">
        <v>256</v>
      </c>
      <c r="Y12" s="86"/>
      <c r="Z12" s="86"/>
      <c r="AA12" s="92" t="s">
        <v>264</v>
      </c>
      <c r="AB12" s="86"/>
      <c r="AC12" s="86" t="b">
        <v>0</v>
      </c>
      <c r="AD12" s="86">
        <v>0</v>
      </c>
      <c r="AE12" s="92" t="s">
        <v>267</v>
      </c>
      <c r="AF12" s="86" t="b">
        <v>0</v>
      </c>
      <c r="AG12" s="86" t="s">
        <v>274</v>
      </c>
      <c r="AH12" s="86"/>
      <c r="AI12" s="92" t="s">
        <v>267</v>
      </c>
      <c r="AJ12" s="86" t="b">
        <v>0</v>
      </c>
      <c r="AK12" s="86">
        <v>0</v>
      </c>
      <c r="AL12" s="92" t="s">
        <v>267</v>
      </c>
      <c r="AM12" s="86" t="s">
        <v>280</v>
      </c>
      <c r="AN12" s="86" t="b">
        <v>0</v>
      </c>
      <c r="AO12" s="92" t="s">
        <v>264</v>
      </c>
      <c r="AP12" s="86" t="s">
        <v>176</v>
      </c>
      <c r="AQ12" s="86">
        <v>0</v>
      </c>
      <c r="AR12" s="86">
        <v>0</v>
      </c>
      <c r="AS12" s="86"/>
      <c r="AT12" s="86"/>
      <c r="AU12" s="86"/>
      <c r="AV12" s="86"/>
      <c r="AW12" s="86"/>
      <c r="AX12" s="86"/>
      <c r="AY12" s="86"/>
      <c r="AZ12" s="86"/>
      <c r="BA12">
        <v>1</v>
      </c>
      <c r="BB12" s="85" t="str">
        <f>REPLACE(INDEX(GroupVertices[Group],MATCH(Edges24[[#This Row],[Vertex 1]],GroupVertices[Vertex],0)),1,1,"")</f>
        <v>2</v>
      </c>
      <c r="BC12" s="85" t="str">
        <f>REPLACE(INDEX(GroupVertices[Group],MATCH(Edges24[[#This Row],[Vertex 2]],GroupVertices[Vertex],0)),1,1,"")</f>
        <v>2</v>
      </c>
      <c r="BD12" s="51">
        <v>0</v>
      </c>
      <c r="BE12" s="52">
        <v>0</v>
      </c>
      <c r="BF12" s="51">
        <v>0</v>
      </c>
      <c r="BG12" s="52">
        <v>0</v>
      </c>
      <c r="BH12" s="51">
        <v>0</v>
      </c>
      <c r="BI12" s="52">
        <v>0</v>
      </c>
      <c r="BJ12" s="51">
        <v>35</v>
      </c>
      <c r="BK12" s="52">
        <v>100</v>
      </c>
      <c r="BL12" s="51">
        <v>35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hyperlinks>
    <hyperlink ref="R3" r:id="rId1" display="https://www.instagram.com/p/BsYocbalsFr/?utm_source=ig_twitter_share&amp;igshid=uri60cwquifc"/>
    <hyperlink ref="R7" r:id="rId2" display="https://twitter.com/mbockcote/status/1084227129884196865"/>
    <hyperlink ref="R10" r:id="rId3" display="https://www.aaaloyalty.com/"/>
    <hyperlink ref="R11" r:id="rId4" display="https://www.instagram.com/p/Bs0Vw-knqF-/?utm_source=ig_twitter_share&amp;igshid=1szvu3nrv2mu1"/>
    <hyperlink ref="U10" r:id="rId5" display="https://pbs.twimg.com/media/DxFjS0EXQAEvJGO.jpg"/>
    <hyperlink ref="V3" r:id="rId6" display="http://pbs.twimg.com/profile_images/1001108546207891458/x6Kq_A6w_normal.jpg"/>
    <hyperlink ref="V4" r:id="rId7" display="http://pbs.twimg.com/profile_images/1081575042045988864/0oAUIcGL_normal.jpg"/>
    <hyperlink ref="V5" r:id="rId8" display="http://pbs.twimg.com/profile_images/1081575042045988864/0oAUIcGL_normal.jpg"/>
    <hyperlink ref="V6" r:id="rId9" display="http://pbs.twimg.com/profile_images/1081575042045988864/0oAUIcGL_normal.jpg"/>
    <hyperlink ref="V7" r:id="rId10" display="http://pbs.twimg.com/profile_images/979825254330765312/QU2VWkfN_normal.jpg"/>
    <hyperlink ref="V8" r:id="rId11" display="http://pbs.twimg.com/profile_images/758130220939476992/9YdkWZnx_normal.jpg"/>
    <hyperlink ref="V9" r:id="rId12" display="http://pbs.twimg.com/profile_images/1077534852419932162/XZfpkcD__normal.jpg"/>
    <hyperlink ref="V10" r:id="rId13" display="https://pbs.twimg.com/media/DxFjS0EXQAEvJGO.jpg"/>
    <hyperlink ref="V11" r:id="rId14" display="http://pbs.twimg.com/profile_images/1047433884911259648/jKWB3D55_normal.jpg"/>
    <hyperlink ref="V12" r:id="rId15" display="http://pbs.twimg.com/profile_images/1071842992879779840/zoztU_pa_normal.jpg"/>
    <hyperlink ref="X3" r:id="rId16" display="https://twitter.com/#!/mepaa_/status/1083105767304105985"/>
    <hyperlink ref="X4" r:id="rId17" display="https://twitter.com/#!/hnanenden/status/1083921002822811649"/>
    <hyperlink ref="X5" r:id="rId18" display="https://twitter.com/#!/hnanenden/status/1083921002822811649"/>
    <hyperlink ref="X6" r:id="rId19" display="https://twitter.com/#!/hnanenden/status/1083921002822811649"/>
    <hyperlink ref="X7" r:id="rId20" display="https://twitter.com/#!/sofianebenzaza/status/1084623428613824512"/>
    <hyperlink ref="X8" r:id="rId21" display="https://twitter.com/#!/mathiuslanda/status/1084681327956426752"/>
    <hyperlink ref="X9" r:id="rId22" display="https://twitter.com/#!/https_error_4o4/status/1085638074359562248"/>
    <hyperlink ref="X10" r:id="rId23" display="https://twitter.com/#!/aaaloyaltyworld/status/1085758169983471616"/>
    <hyperlink ref="X11" r:id="rId24" display="https://twitter.com/#!/smoke_infinity/status/1086616362741579777"/>
    <hyperlink ref="X12" r:id="rId25" display="https://twitter.com/#!/walid1959halabi/status/1087634600304758785"/>
    <hyperlink ref="AZ3" r:id="rId26" display="https://api.twitter.com/1.1/geo/id/014212bc59596315.json"/>
  </hyperlinks>
  <printOptions/>
  <pageMargins left="0.7" right="0.7" top="0.75" bottom="0.75" header="0.3" footer="0.3"/>
  <pageSetup horizontalDpi="600" verticalDpi="600" orientation="portrait" r:id="rId30"/>
  <legacyDrawing r:id="rId28"/>
  <tableParts>
    <tablePart r:id="rId2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601</v>
      </c>
      <c r="B1" s="13" t="s">
        <v>34</v>
      </c>
    </row>
    <row r="2" spans="1:2" ht="15">
      <c r="A2" s="124" t="s">
        <v>213</v>
      </c>
      <c r="B2" s="85">
        <v>6</v>
      </c>
    </row>
    <row r="3" spans="1:2" ht="15">
      <c r="A3" s="124" t="s">
        <v>223</v>
      </c>
      <c r="B3" s="85">
        <v>0</v>
      </c>
    </row>
    <row r="4" spans="1:2" ht="15">
      <c r="A4" s="124" t="s">
        <v>216</v>
      </c>
      <c r="B4" s="85">
        <v>0</v>
      </c>
    </row>
    <row r="5" spans="1:2" ht="15">
      <c r="A5" s="124" t="s">
        <v>217</v>
      </c>
      <c r="B5" s="85">
        <v>0</v>
      </c>
    </row>
    <row r="6" spans="1:2" ht="15">
      <c r="A6" s="124" t="s">
        <v>219</v>
      </c>
      <c r="B6" s="85">
        <v>0</v>
      </c>
    </row>
    <row r="7" spans="1:2" ht="15">
      <c r="A7" s="124" t="s">
        <v>218</v>
      </c>
      <c r="B7" s="85">
        <v>0</v>
      </c>
    </row>
    <row r="8" spans="1:2" ht="15">
      <c r="A8" s="124" t="s">
        <v>215</v>
      </c>
      <c r="B8" s="85">
        <v>0</v>
      </c>
    </row>
    <row r="9" spans="1:2" ht="15">
      <c r="A9" s="124" t="s">
        <v>220</v>
      </c>
      <c r="B9" s="85">
        <v>0</v>
      </c>
    </row>
    <row r="10" spans="1:2" ht="15">
      <c r="A10" s="124" t="s">
        <v>212</v>
      </c>
      <c r="B10" s="85">
        <v>0</v>
      </c>
    </row>
    <row r="11" spans="1:2" ht="15">
      <c r="A11" s="124" t="s">
        <v>221</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603</v>
      </c>
      <c r="B25" t="s">
        <v>602</v>
      </c>
    </row>
    <row r="26" spans="1:2" ht="15">
      <c r="A26" s="136">
        <v>43474.87398148148</v>
      </c>
      <c r="B26" s="3">
        <v>1</v>
      </c>
    </row>
    <row r="27" spans="1:2" ht="15">
      <c r="A27" s="136">
        <v>43477.123611111114</v>
      </c>
      <c r="B27" s="3">
        <v>3</v>
      </c>
    </row>
    <row r="28" spans="1:2" ht="15">
      <c r="A28" s="136">
        <v>43479.06193287037</v>
      </c>
      <c r="B28" s="3">
        <v>1</v>
      </c>
    </row>
    <row r="29" spans="1:2" ht="15">
      <c r="A29" s="136">
        <v>43479.22170138889</v>
      </c>
      <c r="B29" s="3">
        <v>1</v>
      </c>
    </row>
    <row r="30" spans="1:2" ht="15">
      <c r="A30" s="136">
        <v>43481.86181712963</v>
      </c>
      <c r="B30" s="3">
        <v>1</v>
      </c>
    </row>
    <row r="31" spans="1:2" ht="15">
      <c r="A31" s="136">
        <v>43482.19321759259</v>
      </c>
      <c r="B31" s="3">
        <v>1</v>
      </c>
    </row>
    <row r="32" spans="1:2" ht="15">
      <c r="A32" s="136">
        <v>43484.561377314814</v>
      </c>
      <c r="B32" s="3">
        <v>1</v>
      </c>
    </row>
    <row r="33" spans="1:2" ht="15">
      <c r="A33" s="136">
        <v>43487.37118055556</v>
      </c>
      <c r="B33" s="3">
        <v>1</v>
      </c>
    </row>
    <row r="34" spans="1:2" ht="15">
      <c r="A34" s="136" t="s">
        <v>604</v>
      </c>
      <c r="B34"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289</v>
      </c>
      <c r="AE2" s="13" t="s">
        <v>290</v>
      </c>
      <c r="AF2" s="13" t="s">
        <v>291</v>
      </c>
      <c r="AG2" s="13" t="s">
        <v>292</v>
      </c>
      <c r="AH2" s="13" t="s">
        <v>293</v>
      </c>
      <c r="AI2" s="13" t="s">
        <v>294</v>
      </c>
      <c r="AJ2" s="13" t="s">
        <v>295</v>
      </c>
      <c r="AK2" s="13" t="s">
        <v>296</v>
      </c>
      <c r="AL2" s="13" t="s">
        <v>297</v>
      </c>
      <c r="AM2" s="13" t="s">
        <v>298</v>
      </c>
      <c r="AN2" s="13" t="s">
        <v>299</v>
      </c>
      <c r="AO2" s="13" t="s">
        <v>300</v>
      </c>
      <c r="AP2" s="13" t="s">
        <v>301</v>
      </c>
      <c r="AQ2" s="13" t="s">
        <v>302</v>
      </c>
      <c r="AR2" s="13" t="s">
        <v>303</v>
      </c>
      <c r="AS2" s="13" t="s">
        <v>192</v>
      </c>
      <c r="AT2" s="13" t="s">
        <v>304</v>
      </c>
      <c r="AU2" s="13" t="s">
        <v>305</v>
      </c>
      <c r="AV2" s="13" t="s">
        <v>306</v>
      </c>
      <c r="AW2" s="13" t="s">
        <v>307</v>
      </c>
      <c r="AX2" s="13" t="s">
        <v>308</v>
      </c>
      <c r="AY2" s="13" t="s">
        <v>309</v>
      </c>
      <c r="AZ2" s="13" t="s">
        <v>438</v>
      </c>
      <c r="BA2" s="130" t="s">
        <v>543</v>
      </c>
      <c r="BB2" s="130" t="s">
        <v>544</v>
      </c>
      <c r="BC2" s="130" t="s">
        <v>545</v>
      </c>
      <c r="BD2" s="130" t="s">
        <v>546</v>
      </c>
      <c r="BE2" s="130" t="s">
        <v>547</v>
      </c>
      <c r="BF2" s="130" t="s">
        <v>548</v>
      </c>
      <c r="BG2" s="130" t="s">
        <v>549</v>
      </c>
      <c r="BH2" s="130" t="s">
        <v>558</v>
      </c>
      <c r="BI2" s="130" t="s">
        <v>559</v>
      </c>
      <c r="BJ2" s="130" t="s">
        <v>568</v>
      </c>
      <c r="BK2" s="130" t="s">
        <v>589</v>
      </c>
      <c r="BL2" s="130" t="s">
        <v>590</v>
      </c>
      <c r="BM2" s="130" t="s">
        <v>591</v>
      </c>
      <c r="BN2" s="130" t="s">
        <v>592</v>
      </c>
      <c r="BO2" s="130" t="s">
        <v>593</v>
      </c>
      <c r="BP2" s="130" t="s">
        <v>594</v>
      </c>
      <c r="BQ2" s="130" t="s">
        <v>595</v>
      </c>
      <c r="BR2" s="130" t="s">
        <v>596</v>
      </c>
      <c r="BS2" s="130" t="s">
        <v>598</v>
      </c>
      <c r="BT2" s="3"/>
      <c r="BU2" s="3"/>
    </row>
    <row r="3" spans="1:73" ht="15" customHeight="1">
      <c r="A3" s="50" t="s">
        <v>212</v>
      </c>
      <c r="B3" s="53"/>
      <c r="C3" s="53" t="s">
        <v>64</v>
      </c>
      <c r="D3" s="54">
        <v>1000</v>
      </c>
      <c r="E3" s="55"/>
      <c r="F3" s="112" t="s">
        <v>242</v>
      </c>
      <c r="G3" s="53"/>
      <c r="H3" s="57" t="s">
        <v>212</v>
      </c>
      <c r="I3" s="56"/>
      <c r="J3" s="56"/>
      <c r="K3" s="114" t="s">
        <v>379</v>
      </c>
      <c r="L3" s="59">
        <v>1</v>
      </c>
      <c r="M3" s="60">
        <v>963.1915283203125</v>
      </c>
      <c r="N3" s="60">
        <v>2676.202880859375</v>
      </c>
      <c r="O3" s="58"/>
      <c r="P3" s="61"/>
      <c r="Q3" s="61"/>
      <c r="R3" s="51"/>
      <c r="S3" s="51">
        <v>1</v>
      </c>
      <c r="T3" s="51">
        <v>1</v>
      </c>
      <c r="U3" s="52">
        <v>0</v>
      </c>
      <c r="V3" s="52">
        <v>0</v>
      </c>
      <c r="W3" s="52">
        <v>0</v>
      </c>
      <c r="X3" s="52">
        <v>0.999955</v>
      </c>
      <c r="Y3" s="52">
        <v>0</v>
      </c>
      <c r="Z3" s="52" t="s">
        <v>600</v>
      </c>
      <c r="AA3" s="62">
        <v>3</v>
      </c>
      <c r="AB3" s="62"/>
      <c r="AC3" s="63"/>
      <c r="AD3" s="85" t="s">
        <v>310</v>
      </c>
      <c r="AE3" s="85">
        <v>142</v>
      </c>
      <c r="AF3" s="85">
        <v>795</v>
      </c>
      <c r="AG3" s="85">
        <v>49576</v>
      </c>
      <c r="AH3" s="85">
        <v>962</v>
      </c>
      <c r="AI3" s="85"/>
      <c r="AJ3" s="85" t="s">
        <v>321</v>
      </c>
      <c r="AK3" s="85"/>
      <c r="AL3" s="89" t="s">
        <v>337</v>
      </c>
      <c r="AM3" s="85"/>
      <c r="AN3" s="87">
        <v>40053.21702546296</v>
      </c>
      <c r="AO3" s="89" t="s">
        <v>344</v>
      </c>
      <c r="AP3" s="85" t="b">
        <v>0</v>
      </c>
      <c r="AQ3" s="85" t="b">
        <v>0</v>
      </c>
      <c r="AR3" s="85" t="b">
        <v>1</v>
      </c>
      <c r="AS3" s="85" t="s">
        <v>272</v>
      </c>
      <c r="AT3" s="85">
        <v>8</v>
      </c>
      <c r="AU3" s="89" t="s">
        <v>357</v>
      </c>
      <c r="AV3" s="85" t="b">
        <v>0</v>
      </c>
      <c r="AW3" s="85" t="s">
        <v>366</v>
      </c>
      <c r="AX3" s="89" t="s">
        <v>367</v>
      </c>
      <c r="AY3" s="85" t="s">
        <v>66</v>
      </c>
      <c r="AZ3" s="85" t="str">
        <f>REPLACE(INDEX(GroupVertices[Group],MATCH(Vertices[[#This Row],[Vertex]],GroupVertices[Vertex],0)),1,1,"")</f>
        <v>2</v>
      </c>
      <c r="BA3" s="51" t="s">
        <v>234</v>
      </c>
      <c r="BB3" s="51" t="s">
        <v>234</v>
      </c>
      <c r="BC3" s="51" t="s">
        <v>238</v>
      </c>
      <c r="BD3" s="51" t="s">
        <v>238</v>
      </c>
      <c r="BE3" s="51"/>
      <c r="BF3" s="51"/>
      <c r="BG3" s="131" t="s">
        <v>550</v>
      </c>
      <c r="BH3" s="131" t="s">
        <v>550</v>
      </c>
      <c r="BI3" s="131" t="s">
        <v>560</v>
      </c>
      <c r="BJ3" s="131" t="s">
        <v>560</v>
      </c>
      <c r="BK3" s="131">
        <v>0</v>
      </c>
      <c r="BL3" s="134">
        <v>0</v>
      </c>
      <c r="BM3" s="131">
        <v>0</v>
      </c>
      <c r="BN3" s="134">
        <v>0</v>
      </c>
      <c r="BO3" s="131">
        <v>0</v>
      </c>
      <c r="BP3" s="134">
        <v>0</v>
      </c>
      <c r="BQ3" s="131">
        <v>33</v>
      </c>
      <c r="BR3" s="134">
        <v>100</v>
      </c>
      <c r="BS3" s="131">
        <v>33</v>
      </c>
      <c r="BT3" s="3"/>
      <c r="BU3" s="3"/>
    </row>
    <row r="4" spans="1:76" ht="15">
      <c r="A4" s="14" t="s">
        <v>213</v>
      </c>
      <c r="B4" s="15"/>
      <c r="C4" s="15" t="s">
        <v>64</v>
      </c>
      <c r="D4" s="93">
        <v>870.183879093199</v>
      </c>
      <c r="E4" s="81"/>
      <c r="F4" s="112" t="s">
        <v>243</v>
      </c>
      <c r="G4" s="15"/>
      <c r="H4" s="16" t="s">
        <v>213</v>
      </c>
      <c r="I4" s="66"/>
      <c r="J4" s="66"/>
      <c r="K4" s="114" t="s">
        <v>380</v>
      </c>
      <c r="L4" s="94">
        <v>9999</v>
      </c>
      <c r="M4" s="95">
        <v>5767.779296875</v>
      </c>
      <c r="N4" s="95">
        <v>2676.202880859375</v>
      </c>
      <c r="O4" s="77"/>
      <c r="P4" s="96"/>
      <c r="Q4" s="96"/>
      <c r="R4" s="97"/>
      <c r="S4" s="51">
        <v>0</v>
      </c>
      <c r="T4" s="51">
        <v>3</v>
      </c>
      <c r="U4" s="52">
        <v>6</v>
      </c>
      <c r="V4" s="52">
        <v>0.333333</v>
      </c>
      <c r="W4" s="52">
        <v>0.249869</v>
      </c>
      <c r="X4" s="52">
        <v>1.918828</v>
      </c>
      <c r="Y4" s="52">
        <v>0</v>
      </c>
      <c r="Z4" s="52">
        <v>0</v>
      </c>
      <c r="AA4" s="82">
        <v>4</v>
      </c>
      <c r="AB4" s="82"/>
      <c r="AC4" s="98"/>
      <c r="AD4" s="85" t="s">
        <v>311</v>
      </c>
      <c r="AE4" s="85">
        <v>267</v>
      </c>
      <c r="AF4" s="85">
        <v>672</v>
      </c>
      <c r="AG4" s="85">
        <v>28591</v>
      </c>
      <c r="AH4" s="85">
        <v>26</v>
      </c>
      <c r="AI4" s="85"/>
      <c r="AJ4" s="85" t="s">
        <v>322</v>
      </c>
      <c r="AK4" s="85"/>
      <c r="AL4" s="85"/>
      <c r="AM4" s="85"/>
      <c r="AN4" s="87">
        <v>41098.3281712963</v>
      </c>
      <c r="AO4" s="89" t="s">
        <v>345</v>
      </c>
      <c r="AP4" s="85" t="b">
        <v>0</v>
      </c>
      <c r="AQ4" s="85" t="b">
        <v>0</v>
      </c>
      <c r="AR4" s="85" t="b">
        <v>1</v>
      </c>
      <c r="AS4" s="85" t="s">
        <v>356</v>
      </c>
      <c r="AT4" s="85">
        <v>0</v>
      </c>
      <c r="AU4" s="89" t="s">
        <v>358</v>
      </c>
      <c r="AV4" s="85" t="b">
        <v>0</v>
      </c>
      <c r="AW4" s="85" t="s">
        <v>366</v>
      </c>
      <c r="AX4" s="89" t="s">
        <v>368</v>
      </c>
      <c r="AY4" s="85" t="s">
        <v>66</v>
      </c>
      <c r="AZ4" s="85" t="str">
        <f>REPLACE(INDEX(GroupVertices[Group],MATCH(Vertices[[#This Row],[Vertex]],GroupVertices[Vertex],0)),1,1,"")</f>
        <v>1</v>
      </c>
      <c r="BA4" s="51"/>
      <c r="BB4" s="51"/>
      <c r="BC4" s="51"/>
      <c r="BD4" s="51"/>
      <c r="BE4" s="51"/>
      <c r="BF4" s="51"/>
      <c r="BG4" s="131" t="s">
        <v>551</v>
      </c>
      <c r="BH4" s="131" t="s">
        <v>551</v>
      </c>
      <c r="BI4" s="131" t="s">
        <v>561</v>
      </c>
      <c r="BJ4" s="131" t="s">
        <v>561</v>
      </c>
      <c r="BK4" s="131">
        <v>0</v>
      </c>
      <c r="BL4" s="134">
        <v>0</v>
      </c>
      <c r="BM4" s="131">
        <v>0</v>
      </c>
      <c r="BN4" s="134">
        <v>0</v>
      </c>
      <c r="BO4" s="131">
        <v>0</v>
      </c>
      <c r="BP4" s="134">
        <v>0</v>
      </c>
      <c r="BQ4" s="131">
        <v>11</v>
      </c>
      <c r="BR4" s="134">
        <v>100</v>
      </c>
      <c r="BS4" s="131">
        <v>11</v>
      </c>
      <c r="BT4" s="2"/>
      <c r="BU4" s="3"/>
      <c r="BV4" s="3"/>
      <c r="BW4" s="3"/>
      <c r="BX4" s="3"/>
    </row>
    <row r="5" spans="1:76" ht="15">
      <c r="A5" s="14" t="s">
        <v>220</v>
      </c>
      <c r="B5" s="15"/>
      <c r="C5" s="15" t="s">
        <v>64</v>
      </c>
      <c r="D5" s="93">
        <v>353.0302267002519</v>
      </c>
      <c r="E5" s="81"/>
      <c r="F5" s="112" t="s">
        <v>361</v>
      </c>
      <c r="G5" s="15"/>
      <c r="H5" s="16" t="s">
        <v>220</v>
      </c>
      <c r="I5" s="66"/>
      <c r="J5" s="66"/>
      <c r="K5" s="114" t="s">
        <v>381</v>
      </c>
      <c r="L5" s="94">
        <v>1</v>
      </c>
      <c r="M5" s="95">
        <v>5767.779296875</v>
      </c>
      <c r="N5" s="95">
        <v>7322.796875</v>
      </c>
      <c r="O5" s="77"/>
      <c r="P5" s="96"/>
      <c r="Q5" s="96"/>
      <c r="R5" s="97"/>
      <c r="S5" s="51">
        <v>1</v>
      </c>
      <c r="T5" s="51">
        <v>0</v>
      </c>
      <c r="U5" s="52">
        <v>0</v>
      </c>
      <c r="V5" s="52">
        <v>0.2</v>
      </c>
      <c r="W5" s="52">
        <v>0.249869</v>
      </c>
      <c r="X5" s="52">
        <v>0.693663</v>
      </c>
      <c r="Y5" s="52">
        <v>0</v>
      </c>
      <c r="Z5" s="52">
        <v>0</v>
      </c>
      <c r="AA5" s="82">
        <v>5</v>
      </c>
      <c r="AB5" s="82"/>
      <c r="AC5" s="98"/>
      <c r="AD5" s="85" t="s">
        <v>312</v>
      </c>
      <c r="AE5" s="85">
        <v>269</v>
      </c>
      <c r="AF5" s="85">
        <v>182</v>
      </c>
      <c r="AG5" s="85">
        <v>1636</v>
      </c>
      <c r="AH5" s="85">
        <v>1</v>
      </c>
      <c r="AI5" s="85"/>
      <c r="AJ5" s="85" t="s">
        <v>323</v>
      </c>
      <c r="AK5" s="85" t="s">
        <v>333</v>
      </c>
      <c r="AL5" s="89" t="s">
        <v>338</v>
      </c>
      <c r="AM5" s="85"/>
      <c r="AN5" s="87">
        <v>41641.183842592596</v>
      </c>
      <c r="AO5" s="89" t="s">
        <v>346</v>
      </c>
      <c r="AP5" s="85" t="b">
        <v>0</v>
      </c>
      <c r="AQ5" s="85" t="b">
        <v>0</v>
      </c>
      <c r="AR5" s="85" t="b">
        <v>0</v>
      </c>
      <c r="AS5" s="85" t="s">
        <v>272</v>
      </c>
      <c r="AT5" s="85">
        <v>0</v>
      </c>
      <c r="AU5" s="89" t="s">
        <v>359</v>
      </c>
      <c r="AV5" s="85" t="b">
        <v>0</v>
      </c>
      <c r="AW5" s="85" t="s">
        <v>366</v>
      </c>
      <c r="AX5" s="89" t="s">
        <v>369</v>
      </c>
      <c r="AY5" s="85" t="s">
        <v>65</v>
      </c>
      <c r="AZ5" s="85" t="str">
        <f>REPLACE(INDEX(GroupVertices[Group],MATCH(Vertices[[#This Row],[Vertex]],GroupVertices[Vertex],0)),1,1,"")</f>
        <v>1</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221</v>
      </c>
      <c r="B6" s="15"/>
      <c r="C6" s="15" t="s">
        <v>64</v>
      </c>
      <c r="D6" s="93">
        <v>799.471032745592</v>
      </c>
      <c r="E6" s="81"/>
      <c r="F6" s="112" t="s">
        <v>362</v>
      </c>
      <c r="G6" s="15"/>
      <c r="H6" s="16" t="s">
        <v>221</v>
      </c>
      <c r="I6" s="66"/>
      <c r="J6" s="66"/>
      <c r="K6" s="114" t="s">
        <v>382</v>
      </c>
      <c r="L6" s="94">
        <v>1</v>
      </c>
      <c r="M6" s="95">
        <v>4231.220703125</v>
      </c>
      <c r="N6" s="95">
        <v>7322.796875</v>
      </c>
      <c r="O6" s="77"/>
      <c r="P6" s="96"/>
      <c r="Q6" s="96"/>
      <c r="R6" s="97"/>
      <c r="S6" s="51">
        <v>1</v>
      </c>
      <c r="T6" s="51">
        <v>0</v>
      </c>
      <c r="U6" s="52">
        <v>0</v>
      </c>
      <c r="V6" s="52">
        <v>0.2</v>
      </c>
      <c r="W6" s="52">
        <v>0.249869</v>
      </c>
      <c r="X6" s="52">
        <v>0.693663</v>
      </c>
      <c r="Y6" s="52">
        <v>0</v>
      </c>
      <c r="Z6" s="52">
        <v>0</v>
      </c>
      <c r="AA6" s="82">
        <v>6</v>
      </c>
      <c r="AB6" s="82"/>
      <c r="AC6" s="98"/>
      <c r="AD6" s="85" t="s">
        <v>313</v>
      </c>
      <c r="AE6" s="85">
        <v>297</v>
      </c>
      <c r="AF6" s="85">
        <v>605</v>
      </c>
      <c r="AG6" s="85">
        <v>2253</v>
      </c>
      <c r="AH6" s="85">
        <v>3</v>
      </c>
      <c r="AI6" s="85"/>
      <c r="AJ6" s="85" t="s">
        <v>324</v>
      </c>
      <c r="AK6" s="85"/>
      <c r="AL6" s="89" t="s">
        <v>339</v>
      </c>
      <c r="AM6" s="85"/>
      <c r="AN6" s="87">
        <v>40548.525972222225</v>
      </c>
      <c r="AO6" s="89" t="s">
        <v>347</v>
      </c>
      <c r="AP6" s="85" t="b">
        <v>0</v>
      </c>
      <c r="AQ6" s="85" t="b">
        <v>0</v>
      </c>
      <c r="AR6" s="85" t="b">
        <v>1</v>
      </c>
      <c r="AS6" s="85" t="s">
        <v>272</v>
      </c>
      <c r="AT6" s="85">
        <v>2</v>
      </c>
      <c r="AU6" s="89" t="s">
        <v>359</v>
      </c>
      <c r="AV6" s="85" t="b">
        <v>0</v>
      </c>
      <c r="AW6" s="85" t="s">
        <v>366</v>
      </c>
      <c r="AX6" s="89" t="s">
        <v>370</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222</v>
      </c>
      <c r="B7" s="15"/>
      <c r="C7" s="15" t="s">
        <v>64</v>
      </c>
      <c r="D7" s="93">
        <v>636.9370277078085</v>
      </c>
      <c r="E7" s="81"/>
      <c r="F7" s="112" t="s">
        <v>363</v>
      </c>
      <c r="G7" s="15"/>
      <c r="H7" s="16" t="s">
        <v>222</v>
      </c>
      <c r="I7" s="66"/>
      <c r="J7" s="66"/>
      <c r="K7" s="114" t="s">
        <v>383</v>
      </c>
      <c r="L7" s="94">
        <v>1</v>
      </c>
      <c r="M7" s="95">
        <v>4231.220703125</v>
      </c>
      <c r="N7" s="95">
        <v>2676.202880859375</v>
      </c>
      <c r="O7" s="77"/>
      <c r="P7" s="96"/>
      <c r="Q7" s="96"/>
      <c r="R7" s="97"/>
      <c r="S7" s="51">
        <v>1</v>
      </c>
      <c r="T7" s="51">
        <v>0</v>
      </c>
      <c r="U7" s="52">
        <v>0</v>
      </c>
      <c r="V7" s="52">
        <v>0.2</v>
      </c>
      <c r="W7" s="52">
        <v>0.249869</v>
      </c>
      <c r="X7" s="52">
        <v>0.693663</v>
      </c>
      <c r="Y7" s="52">
        <v>0</v>
      </c>
      <c r="Z7" s="52">
        <v>0</v>
      </c>
      <c r="AA7" s="82">
        <v>7</v>
      </c>
      <c r="AB7" s="82"/>
      <c r="AC7" s="98"/>
      <c r="AD7" s="85" t="s">
        <v>314</v>
      </c>
      <c r="AE7" s="85">
        <v>230</v>
      </c>
      <c r="AF7" s="85">
        <v>451</v>
      </c>
      <c r="AG7" s="85">
        <v>21835</v>
      </c>
      <c r="AH7" s="85">
        <v>11</v>
      </c>
      <c r="AI7" s="85"/>
      <c r="AJ7" s="85" t="s">
        <v>325</v>
      </c>
      <c r="AK7" s="85"/>
      <c r="AL7" s="85"/>
      <c r="AM7" s="85"/>
      <c r="AN7" s="87">
        <v>40570.25666666667</v>
      </c>
      <c r="AO7" s="89" t="s">
        <v>348</v>
      </c>
      <c r="AP7" s="85" t="b">
        <v>0</v>
      </c>
      <c r="AQ7" s="85" t="b">
        <v>0</v>
      </c>
      <c r="AR7" s="85" t="b">
        <v>1</v>
      </c>
      <c r="AS7" s="85" t="s">
        <v>272</v>
      </c>
      <c r="AT7" s="85">
        <v>1</v>
      </c>
      <c r="AU7" s="89" t="s">
        <v>359</v>
      </c>
      <c r="AV7" s="85" t="b">
        <v>0</v>
      </c>
      <c r="AW7" s="85" t="s">
        <v>366</v>
      </c>
      <c r="AX7" s="89" t="s">
        <v>371</v>
      </c>
      <c r="AY7" s="85" t="s">
        <v>65</v>
      </c>
      <c r="AZ7" s="85" t="str">
        <f>REPLACE(INDEX(GroupVertices[Group],MATCH(Vertices[[#This Row],[Vertex]],GroupVertices[Vertex],0)),1,1,"")</f>
        <v>1</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214</v>
      </c>
      <c r="B8" s="15"/>
      <c r="C8" s="15" t="s">
        <v>64</v>
      </c>
      <c r="D8" s="93">
        <v>1000</v>
      </c>
      <c r="E8" s="81"/>
      <c r="F8" s="112" t="s">
        <v>244</v>
      </c>
      <c r="G8" s="15"/>
      <c r="H8" s="16" t="s">
        <v>214</v>
      </c>
      <c r="I8" s="66"/>
      <c r="J8" s="66"/>
      <c r="K8" s="114" t="s">
        <v>384</v>
      </c>
      <c r="L8" s="94">
        <v>1</v>
      </c>
      <c r="M8" s="95">
        <v>8267.529296875</v>
      </c>
      <c r="N8" s="95">
        <v>8528.55859375</v>
      </c>
      <c r="O8" s="77"/>
      <c r="P8" s="96"/>
      <c r="Q8" s="96"/>
      <c r="R8" s="97"/>
      <c r="S8" s="51">
        <v>2</v>
      </c>
      <c r="T8" s="51">
        <v>1</v>
      </c>
      <c r="U8" s="52">
        <v>0</v>
      </c>
      <c r="V8" s="52">
        <v>1</v>
      </c>
      <c r="W8" s="52">
        <v>0.000323</v>
      </c>
      <c r="X8" s="52">
        <v>1.298185</v>
      </c>
      <c r="Y8" s="52">
        <v>0</v>
      </c>
      <c r="Z8" s="52">
        <v>0</v>
      </c>
      <c r="AA8" s="82">
        <v>8</v>
      </c>
      <c r="AB8" s="82"/>
      <c r="AC8" s="98"/>
      <c r="AD8" s="85" t="s">
        <v>214</v>
      </c>
      <c r="AE8" s="85">
        <v>2865</v>
      </c>
      <c r="AF8" s="85">
        <v>4047</v>
      </c>
      <c r="AG8" s="85">
        <v>58427</v>
      </c>
      <c r="AH8" s="85">
        <v>21820</v>
      </c>
      <c r="AI8" s="85"/>
      <c r="AJ8" s="85" t="s">
        <v>326</v>
      </c>
      <c r="AK8" s="85" t="s">
        <v>334</v>
      </c>
      <c r="AL8" s="89" t="s">
        <v>340</v>
      </c>
      <c r="AM8" s="85"/>
      <c r="AN8" s="87">
        <v>39856.78760416667</v>
      </c>
      <c r="AO8" s="89" t="s">
        <v>349</v>
      </c>
      <c r="AP8" s="85" t="b">
        <v>0</v>
      </c>
      <c r="AQ8" s="85" t="b">
        <v>0</v>
      </c>
      <c r="AR8" s="85" t="b">
        <v>1</v>
      </c>
      <c r="AS8" s="85" t="s">
        <v>272</v>
      </c>
      <c r="AT8" s="85">
        <v>125</v>
      </c>
      <c r="AU8" s="89" t="s">
        <v>360</v>
      </c>
      <c r="AV8" s="85" t="b">
        <v>1</v>
      </c>
      <c r="AW8" s="85" t="s">
        <v>366</v>
      </c>
      <c r="AX8" s="89" t="s">
        <v>372</v>
      </c>
      <c r="AY8" s="85" t="s">
        <v>66</v>
      </c>
      <c r="AZ8" s="85" t="str">
        <f>REPLACE(INDEX(GroupVertices[Group],MATCH(Vertices[[#This Row],[Vertex]],GroupVertices[Vertex],0)),1,1,"")</f>
        <v>4</v>
      </c>
      <c r="BA8" s="51" t="s">
        <v>235</v>
      </c>
      <c r="BB8" s="51" t="s">
        <v>235</v>
      </c>
      <c r="BC8" s="51" t="s">
        <v>239</v>
      </c>
      <c r="BD8" s="51" t="s">
        <v>239</v>
      </c>
      <c r="BE8" s="51"/>
      <c r="BF8" s="51"/>
      <c r="BG8" s="131" t="s">
        <v>552</v>
      </c>
      <c r="BH8" s="131" t="s">
        <v>552</v>
      </c>
      <c r="BI8" s="131" t="s">
        <v>562</v>
      </c>
      <c r="BJ8" s="131" t="s">
        <v>562</v>
      </c>
      <c r="BK8" s="131">
        <v>1</v>
      </c>
      <c r="BL8" s="134">
        <v>2.6315789473684212</v>
      </c>
      <c r="BM8" s="131">
        <v>0</v>
      </c>
      <c r="BN8" s="134">
        <v>0</v>
      </c>
      <c r="BO8" s="131">
        <v>0</v>
      </c>
      <c r="BP8" s="134">
        <v>0</v>
      </c>
      <c r="BQ8" s="131">
        <v>37</v>
      </c>
      <c r="BR8" s="134">
        <v>97.36842105263158</v>
      </c>
      <c r="BS8" s="131">
        <v>38</v>
      </c>
      <c r="BT8" s="2"/>
      <c r="BU8" s="3"/>
      <c r="BV8" s="3"/>
      <c r="BW8" s="3"/>
      <c r="BX8" s="3"/>
    </row>
    <row r="9" spans="1:76" ht="15">
      <c r="A9" s="14" t="s">
        <v>215</v>
      </c>
      <c r="B9" s="15"/>
      <c r="C9" s="15" t="s">
        <v>64</v>
      </c>
      <c r="D9" s="93">
        <v>196.8287153652393</v>
      </c>
      <c r="E9" s="81"/>
      <c r="F9" s="112" t="s">
        <v>245</v>
      </c>
      <c r="G9" s="15"/>
      <c r="H9" s="16" t="s">
        <v>215</v>
      </c>
      <c r="I9" s="66"/>
      <c r="J9" s="66"/>
      <c r="K9" s="114" t="s">
        <v>385</v>
      </c>
      <c r="L9" s="94">
        <v>1</v>
      </c>
      <c r="M9" s="95">
        <v>8267.529296875</v>
      </c>
      <c r="N9" s="95">
        <v>6293.48828125</v>
      </c>
      <c r="O9" s="77"/>
      <c r="P9" s="96"/>
      <c r="Q9" s="96"/>
      <c r="R9" s="97"/>
      <c r="S9" s="51">
        <v>0</v>
      </c>
      <c r="T9" s="51">
        <v>1</v>
      </c>
      <c r="U9" s="52">
        <v>0</v>
      </c>
      <c r="V9" s="52">
        <v>1</v>
      </c>
      <c r="W9" s="52">
        <v>0.000199</v>
      </c>
      <c r="X9" s="52">
        <v>0.701724</v>
      </c>
      <c r="Y9" s="52">
        <v>0</v>
      </c>
      <c r="Z9" s="52">
        <v>0</v>
      </c>
      <c r="AA9" s="82">
        <v>9</v>
      </c>
      <c r="AB9" s="82"/>
      <c r="AC9" s="98"/>
      <c r="AD9" s="85" t="s">
        <v>315</v>
      </c>
      <c r="AE9" s="85">
        <v>150</v>
      </c>
      <c r="AF9" s="85">
        <v>34</v>
      </c>
      <c r="AG9" s="85">
        <v>1187</v>
      </c>
      <c r="AH9" s="85">
        <v>753</v>
      </c>
      <c r="AI9" s="85"/>
      <c r="AJ9" s="85" t="s">
        <v>327</v>
      </c>
      <c r="AK9" s="85"/>
      <c r="AL9" s="85"/>
      <c r="AM9" s="85"/>
      <c r="AN9" s="87">
        <v>42574.608935185184</v>
      </c>
      <c r="AO9" s="89" t="s">
        <v>350</v>
      </c>
      <c r="AP9" s="85" t="b">
        <v>1</v>
      </c>
      <c r="AQ9" s="85" t="b">
        <v>0</v>
      </c>
      <c r="AR9" s="85" t="b">
        <v>1</v>
      </c>
      <c r="AS9" s="85" t="s">
        <v>272</v>
      </c>
      <c r="AT9" s="85">
        <v>2</v>
      </c>
      <c r="AU9" s="85"/>
      <c r="AV9" s="85" t="b">
        <v>0</v>
      </c>
      <c r="AW9" s="85" t="s">
        <v>366</v>
      </c>
      <c r="AX9" s="89" t="s">
        <v>373</v>
      </c>
      <c r="AY9" s="85" t="s">
        <v>66</v>
      </c>
      <c r="AZ9" s="85" t="str">
        <f>REPLACE(INDEX(GroupVertices[Group],MATCH(Vertices[[#This Row],[Vertex]],GroupVertices[Vertex],0)),1,1,"")</f>
        <v>4</v>
      </c>
      <c r="BA9" s="51"/>
      <c r="BB9" s="51"/>
      <c r="BC9" s="51"/>
      <c r="BD9" s="51"/>
      <c r="BE9" s="51"/>
      <c r="BF9" s="51"/>
      <c r="BG9" s="131" t="s">
        <v>553</v>
      </c>
      <c r="BH9" s="131" t="s">
        <v>553</v>
      </c>
      <c r="BI9" s="131" t="s">
        <v>563</v>
      </c>
      <c r="BJ9" s="131" t="s">
        <v>563</v>
      </c>
      <c r="BK9" s="131">
        <v>1</v>
      </c>
      <c r="BL9" s="134">
        <v>4.3478260869565215</v>
      </c>
      <c r="BM9" s="131">
        <v>0</v>
      </c>
      <c r="BN9" s="134">
        <v>0</v>
      </c>
      <c r="BO9" s="131">
        <v>0</v>
      </c>
      <c r="BP9" s="134">
        <v>0</v>
      </c>
      <c r="BQ9" s="131">
        <v>22</v>
      </c>
      <c r="BR9" s="134">
        <v>95.65217391304348</v>
      </c>
      <c r="BS9" s="131">
        <v>23</v>
      </c>
      <c r="BT9" s="2"/>
      <c r="BU9" s="3"/>
      <c r="BV9" s="3"/>
      <c r="BW9" s="3"/>
      <c r="BX9" s="3"/>
    </row>
    <row r="10" spans="1:76" ht="15">
      <c r="A10" s="14" t="s">
        <v>216</v>
      </c>
      <c r="B10" s="15"/>
      <c r="C10" s="15" t="s">
        <v>64</v>
      </c>
      <c r="D10" s="93">
        <v>899.7355163727959</v>
      </c>
      <c r="E10" s="81"/>
      <c r="F10" s="112" t="s">
        <v>246</v>
      </c>
      <c r="G10" s="15"/>
      <c r="H10" s="16" t="s">
        <v>216</v>
      </c>
      <c r="I10" s="66"/>
      <c r="J10" s="66"/>
      <c r="K10" s="114" t="s">
        <v>386</v>
      </c>
      <c r="L10" s="94">
        <v>1</v>
      </c>
      <c r="M10" s="95">
        <v>8267.529296875</v>
      </c>
      <c r="N10" s="95">
        <v>1470.441162109375</v>
      </c>
      <c r="O10" s="77"/>
      <c r="P10" s="96"/>
      <c r="Q10" s="96"/>
      <c r="R10" s="97"/>
      <c r="S10" s="51">
        <v>0</v>
      </c>
      <c r="T10" s="51">
        <v>1</v>
      </c>
      <c r="U10" s="52">
        <v>0</v>
      </c>
      <c r="V10" s="52">
        <v>1</v>
      </c>
      <c r="W10" s="52">
        <v>0</v>
      </c>
      <c r="X10" s="52">
        <v>0.999955</v>
      </c>
      <c r="Y10" s="52">
        <v>0</v>
      </c>
      <c r="Z10" s="52">
        <v>0</v>
      </c>
      <c r="AA10" s="82">
        <v>10</v>
      </c>
      <c r="AB10" s="82"/>
      <c r="AC10" s="98"/>
      <c r="AD10" s="85" t="s">
        <v>316</v>
      </c>
      <c r="AE10" s="85">
        <v>661</v>
      </c>
      <c r="AF10" s="85">
        <v>700</v>
      </c>
      <c r="AG10" s="85">
        <v>14119</v>
      </c>
      <c r="AH10" s="85">
        <v>11728</v>
      </c>
      <c r="AI10" s="85"/>
      <c r="AJ10" s="85" t="s">
        <v>328</v>
      </c>
      <c r="AK10" s="85" t="s">
        <v>335</v>
      </c>
      <c r="AL10" s="89" t="s">
        <v>341</v>
      </c>
      <c r="AM10" s="85"/>
      <c r="AN10" s="87">
        <v>42776.596724537034</v>
      </c>
      <c r="AO10" s="89" t="s">
        <v>351</v>
      </c>
      <c r="AP10" s="85" t="b">
        <v>0</v>
      </c>
      <c r="AQ10" s="85" t="b">
        <v>0</v>
      </c>
      <c r="AR10" s="85" t="b">
        <v>0</v>
      </c>
      <c r="AS10" s="85" t="s">
        <v>272</v>
      </c>
      <c r="AT10" s="85">
        <v>5</v>
      </c>
      <c r="AU10" s="89" t="s">
        <v>359</v>
      </c>
      <c r="AV10" s="85" t="b">
        <v>0</v>
      </c>
      <c r="AW10" s="85" t="s">
        <v>366</v>
      </c>
      <c r="AX10" s="89" t="s">
        <v>374</v>
      </c>
      <c r="AY10" s="85" t="s">
        <v>66</v>
      </c>
      <c r="AZ10" s="85" t="str">
        <f>REPLACE(INDEX(GroupVertices[Group],MATCH(Vertices[[#This Row],[Vertex]],GroupVertices[Vertex],0)),1,1,"")</f>
        <v>3</v>
      </c>
      <c r="BA10" s="51"/>
      <c r="BB10" s="51"/>
      <c r="BC10" s="51"/>
      <c r="BD10" s="51"/>
      <c r="BE10" s="51"/>
      <c r="BF10" s="51"/>
      <c r="BG10" s="131" t="s">
        <v>554</v>
      </c>
      <c r="BH10" s="131" t="s">
        <v>554</v>
      </c>
      <c r="BI10" s="131" t="s">
        <v>564</v>
      </c>
      <c r="BJ10" s="131" t="s">
        <v>564</v>
      </c>
      <c r="BK10" s="131">
        <v>2</v>
      </c>
      <c r="BL10" s="134">
        <v>10</v>
      </c>
      <c r="BM10" s="131">
        <v>0</v>
      </c>
      <c r="BN10" s="134">
        <v>0</v>
      </c>
      <c r="BO10" s="131">
        <v>0</v>
      </c>
      <c r="BP10" s="134">
        <v>0</v>
      </c>
      <c r="BQ10" s="131">
        <v>18</v>
      </c>
      <c r="BR10" s="134">
        <v>90</v>
      </c>
      <c r="BS10" s="131">
        <v>20</v>
      </c>
      <c r="BT10" s="2"/>
      <c r="BU10" s="3"/>
      <c r="BV10" s="3"/>
      <c r="BW10" s="3"/>
      <c r="BX10" s="3"/>
    </row>
    <row r="11" spans="1:76" ht="15">
      <c r="A11" s="14" t="s">
        <v>223</v>
      </c>
      <c r="B11" s="15"/>
      <c r="C11" s="15" t="s">
        <v>64</v>
      </c>
      <c r="D11" s="93">
        <v>1000</v>
      </c>
      <c r="E11" s="81"/>
      <c r="F11" s="112" t="s">
        <v>364</v>
      </c>
      <c r="G11" s="15"/>
      <c r="H11" s="16" t="s">
        <v>223</v>
      </c>
      <c r="I11" s="66"/>
      <c r="J11" s="66"/>
      <c r="K11" s="114" t="s">
        <v>387</v>
      </c>
      <c r="L11" s="94">
        <v>1</v>
      </c>
      <c r="M11" s="95">
        <v>8267.529296875</v>
      </c>
      <c r="N11" s="95">
        <v>3705.51171875</v>
      </c>
      <c r="O11" s="77"/>
      <c r="P11" s="96"/>
      <c r="Q11" s="96"/>
      <c r="R11" s="97"/>
      <c r="S11" s="51">
        <v>1</v>
      </c>
      <c r="T11" s="51">
        <v>0</v>
      </c>
      <c r="U11" s="52">
        <v>0</v>
      </c>
      <c r="V11" s="52">
        <v>1</v>
      </c>
      <c r="W11" s="52">
        <v>0</v>
      </c>
      <c r="X11" s="52">
        <v>0.999955</v>
      </c>
      <c r="Y11" s="52">
        <v>0</v>
      </c>
      <c r="Z11" s="52">
        <v>0</v>
      </c>
      <c r="AA11" s="82">
        <v>11</v>
      </c>
      <c r="AB11" s="82"/>
      <c r="AC11" s="98"/>
      <c r="AD11" s="85" t="s">
        <v>317</v>
      </c>
      <c r="AE11" s="85">
        <v>799</v>
      </c>
      <c r="AF11" s="85">
        <v>2331</v>
      </c>
      <c r="AG11" s="85">
        <v>35040</v>
      </c>
      <c r="AH11" s="85">
        <v>6318</v>
      </c>
      <c r="AI11" s="85"/>
      <c r="AJ11" s="85" t="s">
        <v>329</v>
      </c>
      <c r="AK11" s="85"/>
      <c r="AL11" s="85"/>
      <c r="AM11" s="85"/>
      <c r="AN11" s="87">
        <v>41760.887662037036</v>
      </c>
      <c r="AO11" s="89" t="s">
        <v>352</v>
      </c>
      <c r="AP11" s="85" t="b">
        <v>0</v>
      </c>
      <c r="AQ11" s="85" t="b">
        <v>0</v>
      </c>
      <c r="AR11" s="85" t="b">
        <v>1</v>
      </c>
      <c r="AS11" s="85" t="s">
        <v>272</v>
      </c>
      <c r="AT11" s="85">
        <v>7</v>
      </c>
      <c r="AU11" s="89" t="s">
        <v>359</v>
      </c>
      <c r="AV11" s="85" t="b">
        <v>0</v>
      </c>
      <c r="AW11" s="85" t="s">
        <v>366</v>
      </c>
      <c r="AX11" s="89" t="s">
        <v>375</v>
      </c>
      <c r="AY11" s="85" t="s">
        <v>65</v>
      </c>
      <c r="AZ11" s="85" t="str">
        <f>REPLACE(INDEX(GroupVertices[Group],MATCH(Vertices[[#This Row],[Vertex]],GroupVertices[Vertex],0)),1,1,"")</f>
        <v>3</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217</v>
      </c>
      <c r="B12" s="15"/>
      <c r="C12" s="15" t="s">
        <v>64</v>
      </c>
      <c r="D12" s="93">
        <v>222.1586901763224</v>
      </c>
      <c r="E12" s="81"/>
      <c r="F12" s="112" t="s">
        <v>365</v>
      </c>
      <c r="G12" s="15"/>
      <c r="H12" s="16" t="s">
        <v>217</v>
      </c>
      <c r="I12" s="66"/>
      <c r="J12" s="66"/>
      <c r="K12" s="114" t="s">
        <v>388</v>
      </c>
      <c r="L12" s="94">
        <v>1</v>
      </c>
      <c r="M12" s="95">
        <v>2499.75</v>
      </c>
      <c r="N12" s="95">
        <v>2676.202880859375</v>
      </c>
      <c r="O12" s="77"/>
      <c r="P12" s="96"/>
      <c r="Q12" s="96"/>
      <c r="R12" s="97"/>
      <c r="S12" s="51">
        <v>1</v>
      </c>
      <c r="T12" s="51">
        <v>1</v>
      </c>
      <c r="U12" s="52">
        <v>0</v>
      </c>
      <c r="V12" s="52">
        <v>0</v>
      </c>
      <c r="W12" s="52">
        <v>0</v>
      </c>
      <c r="X12" s="52">
        <v>0.999955</v>
      </c>
      <c r="Y12" s="52">
        <v>0</v>
      </c>
      <c r="Z12" s="52" t="s">
        <v>600</v>
      </c>
      <c r="AA12" s="82">
        <v>12</v>
      </c>
      <c r="AB12" s="82"/>
      <c r="AC12" s="98"/>
      <c r="AD12" s="85" t="s">
        <v>318</v>
      </c>
      <c r="AE12" s="85">
        <v>4</v>
      </c>
      <c r="AF12" s="85">
        <v>58</v>
      </c>
      <c r="AG12" s="85">
        <v>149</v>
      </c>
      <c r="AH12" s="85">
        <v>0</v>
      </c>
      <c r="AI12" s="85"/>
      <c r="AJ12" s="85" t="s">
        <v>330</v>
      </c>
      <c r="AK12" s="85"/>
      <c r="AL12" s="89" t="s">
        <v>342</v>
      </c>
      <c r="AM12" s="85"/>
      <c r="AN12" s="87">
        <v>43249.26511574074</v>
      </c>
      <c r="AO12" s="89" t="s">
        <v>353</v>
      </c>
      <c r="AP12" s="85" t="b">
        <v>1</v>
      </c>
      <c r="AQ12" s="85" t="b">
        <v>0</v>
      </c>
      <c r="AR12" s="85" t="b">
        <v>0</v>
      </c>
      <c r="AS12" s="85" t="s">
        <v>272</v>
      </c>
      <c r="AT12" s="85">
        <v>0</v>
      </c>
      <c r="AU12" s="85"/>
      <c r="AV12" s="85" t="b">
        <v>0</v>
      </c>
      <c r="AW12" s="85" t="s">
        <v>366</v>
      </c>
      <c r="AX12" s="89" t="s">
        <v>376</v>
      </c>
      <c r="AY12" s="85" t="s">
        <v>66</v>
      </c>
      <c r="AZ12" s="85" t="str">
        <f>REPLACE(INDEX(GroupVertices[Group],MATCH(Vertices[[#This Row],[Vertex]],GroupVertices[Vertex],0)),1,1,"")</f>
        <v>2</v>
      </c>
      <c r="BA12" s="51" t="s">
        <v>236</v>
      </c>
      <c r="BB12" s="51" t="s">
        <v>236</v>
      </c>
      <c r="BC12" s="51" t="s">
        <v>240</v>
      </c>
      <c r="BD12" s="51" t="s">
        <v>240</v>
      </c>
      <c r="BE12" s="51"/>
      <c r="BF12" s="51"/>
      <c r="BG12" s="131" t="s">
        <v>555</v>
      </c>
      <c r="BH12" s="131" t="s">
        <v>555</v>
      </c>
      <c r="BI12" s="131" t="s">
        <v>565</v>
      </c>
      <c r="BJ12" s="131" t="s">
        <v>565</v>
      </c>
      <c r="BK12" s="131">
        <v>2</v>
      </c>
      <c r="BL12" s="134">
        <v>5.128205128205129</v>
      </c>
      <c r="BM12" s="131">
        <v>0</v>
      </c>
      <c r="BN12" s="134">
        <v>0</v>
      </c>
      <c r="BO12" s="131">
        <v>0</v>
      </c>
      <c r="BP12" s="134">
        <v>0</v>
      </c>
      <c r="BQ12" s="131">
        <v>37</v>
      </c>
      <c r="BR12" s="134">
        <v>94.87179487179488</v>
      </c>
      <c r="BS12" s="131">
        <v>39</v>
      </c>
      <c r="BT12" s="2"/>
      <c r="BU12" s="3"/>
      <c r="BV12" s="3"/>
      <c r="BW12" s="3"/>
      <c r="BX12" s="3"/>
    </row>
    <row r="13" spans="1:76" ht="15">
      <c r="A13" s="14" t="s">
        <v>218</v>
      </c>
      <c r="B13" s="15"/>
      <c r="C13" s="15" t="s">
        <v>64</v>
      </c>
      <c r="D13" s="93">
        <v>162</v>
      </c>
      <c r="E13" s="81"/>
      <c r="F13" s="112" t="s">
        <v>247</v>
      </c>
      <c r="G13" s="15"/>
      <c r="H13" s="16" t="s">
        <v>218</v>
      </c>
      <c r="I13" s="66"/>
      <c r="J13" s="66"/>
      <c r="K13" s="114" t="s">
        <v>389</v>
      </c>
      <c r="L13" s="94">
        <v>1</v>
      </c>
      <c r="M13" s="95">
        <v>963.1915283203125</v>
      </c>
      <c r="N13" s="95">
        <v>7322.796875</v>
      </c>
      <c r="O13" s="77"/>
      <c r="P13" s="96"/>
      <c r="Q13" s="96"/>
      <c r="R13" s="97"/>
      <c r="S13" s="51">
        <v>1</v>
      </c>
      <c r="T13" s="51">
        <v>1</v>
      </c>
      <c r="U13" s="52">
        <v>0</v>
      </c>
      <c r="V13" s="52">
        <v>0</v>
      </c>
      <c r="W13" s="52">
        <v>0</v>
      </c>
      <c r="X13" s="52">
        <v>0.999955</v>
      </c>
      <c r="Y13" s="52">
        <v>0</v>
      </c>
      <c r="Z13" s="52" t="s">
        <v>600</v>
      </c>
      <c r="AA13" s="82">
        <v>13</v>
      </c>
      <c r="AB13" s="82"/>
      <c r="AC13" s="98"/>
      <c r="AD13" s="85" t="s">
        <v>319</v>
      </c>
      <c r="AE13" s="85">
        <v>0</v>
      </c>
      <c r="AF13" s="85">
        <v>1</v>
      </c>
      <c r="AG13" s="85">
        <v>61</v>
      </c>
      <c r="AH13" s="85">
        <v>1</v>
      </c>
      <c r="AI13" s="85"/>
      <c r="AJ13" s="85" t="s">
        <v>331</v>
      </c>
      <c r="AK13" s="85"/>
      <c r="AL13" s="85"/>
      <c r="AM13" s="85"/>
      <c r="AN13" s="87">
        <v>43376.431342592594</v>
      </c>
      <c r="AO13" s="89" t="s">
        <v>354</v>
      </c>
      <c r="AP13" s="85" t="b">
        <v>1</v>
      </c>
      <c r="AQ13" s="85" t="b">
        <v>0</v>
      </c>
      <c r="AR13" s="85" t="b">
        <v>0</v>
      </c>
      <c r="AS13" s="85" t="s">
        <v>272</v>
      </c>
      <c r="AT13" s="85">
        <v>0</v>
      </c>
      <c r="AU13" s="85"/>
      <c r="AV13" s="85" t="b">
        <v>0</v>
      </c>
      <c r="AW13" s="85" t="s">
        <v>366</v>
      </c>
      <c r="AX13" s="89" t="s">
        <v>377</v>
      </c>
      <c r="AY13" s="85" t="s">
        <v>66</v>
      </c>
      <c r="AZ13" s="85" t="str">
        <f>REPLACE(INDEX(GroupVertices[Group],MATCH(Vertices[[#This Row],[Vertex]],GroupVertices[Vertex],0)),1,1,"")</f>
        <v>2</v>
      </c>
      <c r="BA13" s="51" t="s">
        <v>237</v>
      </c>
      <c r="BB13" s="51" t="s">
        <v>237</v>
      </c>
      <c r="BC13" s="51" t="s">
        <v>238</v>
      </c>
      <c r="BD13" s="51" t="s">
        <v>238</v>
      </c>
      <c r="BE13" s="51"/>
      <c r="BF13" s="51"/>
      <c r="BG13" s="131" t="s">
        <v>556</v>
      </c>
      <c r="BH13" s="131" t="s">
        <v>556</v>
      </c>
      <c r="BI13" s="131" t="s">
        <v>566</v>
      </c>
      <c r="BJ13" s="131" t="s">
        <v>566</v>
      </c>
      <c r="BK13" s="131">
        <v>0</v>
      </c>
      <c r="BL13" s="134">
        <v>0</v>
      </c>
      <c r="BM13" s="131">
        <v>0</v>
      </c>
      <c r="BN13" s="134">
        <v>0</v>
      </c>
      <c r="BO13" s="131">
        <v>0</v>
      </c>
      <c r="BP13" s="134">
        <v>0</v>
      </c>
      <c r="BQ13" s="131">
        <v>27</v>
      </c>
      <c r="BR13" s="134">
        <v>100</v>
      </c>
      <c r="BS13" s="131">
        <v>27</v>
      </c>
      <c r="BT13" s="2"/>
      <c r="BU13" s="3"/>
      <c r="BV13" s="3"/>
      <c r="BW13" s="3"/>
      <c r="BX13" s="3"/>
    </row>
    <row r="14" spans="1:76" ht="15">
      <c r="A14" s="99" t="s">
        <v>219</v>
      </c>
      <c r="B14" s="100"/>
      <c r="C14" s="100" t="s">
        <v>64</v>
      </c>
      <c r="D14" s="101">
        <v>265.43073047858945</v>
      </c>
      <c r="E14" s="102"/>
      <c r="F14" s="113" t="s">
        <v>248</v>
      </c>
      <c r="G14" s="100"/>
      <c r="H14" s="103" t="s">
        <v>219</v>
      </c>
      <c r="I14" s="104"/>
      <c r="J14" s="104"/>
      <c r="K14" s="115" t="s">
        <v>390</v>
      </c>
      <c r="L14" s="105">
        <v>1</v>
      </c>
      <c r="M14" s="106">
        <v>2499.75</v>
      </c>
      <c r="N14" s="106">
        <v>7322.796875</v>
      </c>
      <c r="O14" s="107"/>
      <c r="P14" s="108"/>
      <c r="Q14" s="108"/>
      <c r="R14" s="109"/>
      <c r="S14" s="51">
        <v>1</v>
      </c>
      <c r="T14" s="51">
        <v>1</v>
      </c>
      <c r="U14" s="52">
        <v>0</v>
      </c>
      <c r="V14" s="52">
        <v>0</v>
      </c>
      <c r="W14" s="52">
        <v>0</v>
      </c>
      <c r="X14" s="52">
        <v>0.999955</v>
      </c>
      <c r="Y14" s="52">
        <v>0</v>
      </c>
      <c r="Z14" s="52" t="s">
        <v>600</v>
      </c>
      <c r="AA14" s="110">
        <v>14</v>
      </c>
      <c r="AB14" s="110"/>
      <c r="AC14" s="111"/>
      <c r="AD14" s="85" t="s">
        <v>320</v>
      </c>
      <c r="AE14" s="85">
        <v>477</v>
      </c>
      <c r="AF14" s="85">
        <v>99</v>
      </c>
      <c r="AG14" s="85">
        <v>4194</v>
      </c>
      <c r="AH14" s="85">
        <v>48</v>
      </c>
      <c r="AI14" s="85"/>
      <c r="AJ14" s="85" t="s">
        <v>332</v>
      </c>
      <c r="AK14" s="85" t="s">
        <v>336</v>
      </c>
      <c r="AL14" s="89" t="s">
        <v>343</v>
      </c>
      <c r="AM14" s="85"/>
      <c r="AN14" s="87">
        <v>40893.71778935185</v>
      </c>
      <c r="AO14" s="89" t="s">
        <v>355</v>
      </c>
      <c r="AP14" s="85" t="b">
        <v>1</v>
      </c>
      <c r="AQ14" s="85" t="b">
        <v>0</v>
      </c>
      <c r="AR14" s="85" t="b">
        <v>1</v>
      </c>
      <c r="AS14" s="85" t="s">
        <v>272</v>
      </c>
      <c r="AT14" s="85">
        <v>0</v>
      </c>
      <c r="AU14" s="89" t="s">
        <v>359</v>
      </c>
      <c r="AV14" s="85" t="b">
        <v>0</v>
      </c>
      <c r="AW14" s="85" t="s">
        <v>366</v>
      </c>
      <c r="AX14" s="89" t="s">
        <v>378</v>
      </c>
      <c r="AY14" s="85" t="s">
        <v>66</v>
      </c>
      <c r="AZ14" s="85" t="str">
        <f>REPLACE(INDEX(GroupVertices[Group],MATCH(Vertices[[#This Row],[Vertex]],GroupVertices[Vertex],0)),1,1,"")</f>
        <v>2</v>
      </c>
      <c r="BA14" s="51"/>
      <c r="BB14" s="51"/>
      <c r="BC14" s="51"/>
      <c r="BD14" s="51"/>
      <c r="BE14" s="51"/>
      <c r="BF14" s="51"/>
      <c r="BG14" s="131" t="s">
        <v>557</v>
      </c>
      <c r="BH14" s="131" t="s">
        <v>557</v>
      </c>
      <c r="BI14" s="131" t="s">
        <v>567</v>
      </c>
      <c r="BJ14" s="131" t="s">
        <v>567</v>
      </c>
      <c r="BK14" s="131">
        <v>0</v>
      </c>
      <c r="BL14" s="134">
        <v>0</v>
      </c>
      <c r="BM14" s="131">
        <v>0</v>
      </c>
      <c r="BN14" s="134">
        <v>0</v>
      </c>
      <c r="BO14" s="131">
        <v>0</v>
      </c>
      <c r="BP14" s="134">
        <v>0</v>
      </c>
      <c r="BQ14" s="131">
        <v>35</v>
      </c>
      <c r="BR14" s="134">
        <v>100</v>
      </c>
      <c r="BS14" s="131">
        <v>35</v>
      </c>
      <c r="BT14" s="2"/>
      <c r="BU14" s="3"/>
      <c r="BV14" s="3"/>
      <c r="BW14" s="3"/>
      <c r="BX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hyperlinks>
    <hyperlink ref="AL3" r:id="rId1" display="http://melvasabella.wordpress.com/"/>
    <hyperlink ref="AL5" r:id="rId2" display="http://t.co/d0qIYIOc8X"/>
    <hyperlink ref="AL6" r:id="rId3" display="https://t.co/hIo6cHN6Pi"/>
    <hyperlink ref="AL8" r:id="rId4" display="https://t.co/HUCxJuPM6O"/>
    <hyperlink ref="AL10" r:id="rId5" display="https://t.co/Eq904uq5lw"/>
    <hyperlink ref="AL12" r:id="rId6" display="https://t.co/R9FwDImZhY"/>
    <hyperlink ref="AL14" r:id="rId7" display="https://t.co/SBqf1cKHOM"/>
    <hyperlink ref="AO3" r:id="rId8" display="https://pbs.twimg.com/profile_banners/69511604/1348579044"/>
    <hyperlink ref="AO4" r:id="rId9" display="https://pbs.twimg.com/profile_banners/630090240/1535166627"/>
    <hyperlink ref="AO5" r:id="rId10" display="https://pbs.twimg.com/profile_banners/2272472594/1435027945"/>
    <hyperlink ref="AO6" r:id="rId11" display="https://pbs.twimg.com/profile_banners/234344605/1427394441"/>
    <hyperlink ref="AO7" r:id="rId12" display="https://pbs.twimg.com/profile_banners/243513530/1545728279"/>
    <hyperlink ref="AO8" r:id="rId13" display="https://pbs.twimg.com/profile_banners/20703625/1490201722"/>
    <hyperlink ref="AO9" r:id="rId14" display="https://pbs.twimg.com/profile_banners/756860636697591808/1469304142"/>
    <hyperlink ref="AO10" r:id="rId15" display="https://pbs.twimg.com/profile_banners/830058563028525057/1539467971"/>
    <hyperlink ref="AO11" r:id="rId16" display="https://pbs.twimg.com/profile_banners/2521965418/1469625525"/>
    <hyperlink ref="AO12" r:id="rId17" display="https://pbs.twimg.com/profile_banners/1001347851778166786/1527939844"/>
    <hyperlink ref="AO13" r:id="rId18" display="https://pbs.twimg.com/profile_banners/1047431346598109184/1538562673"/>
    <hyperlink ref="AO14" r:id="rId19" display="https://pbs.twimg.com/profile_banners/438495286/1517233537"/>
    <hyperlink ref="AU3" r:id="rId20" display="http://abs.twimg.com/images/themes/theme9/bg.gif"/>
    <hyperlink ref="AU4" r:id="rId21" display="http://abs.twimg.com/images/themes/theme11/bg.gif"/>
    <hyperlink ref="AU5" r:id="rId22" display="http://abs.twimg.com/images/themes/theme1/bg.png"/>
    <hyperlink ref="AU6" r:id="rId23" display="http://abs.twimg.com/images/themes/theme1/bg.png"/>
    <hyperlink ref="AU7" r:id="rId24" display="http://abs.twimg.com/images/themes/theme1/bg.png"/>
    <hyperlink ref="AU8" r:id="rId25" display="http://abs.twimg.com/images/themes/theme2/bg.gif"/>
    <hyperlink ref="AU10" r:id="rId26" display="http://abs.twimg.com/images/themes/theme1/bg.png"/>
    <hyperlink ref="AU11" r:id="rId27" display="http://abs.twimg.com/images/themes/theme1/bg.png"/>
    <hyperlink ref="AU14" r:id="rId28" display="http://abs.twimg.com/images/themes/theme1/bg.png"/>
    <hyperlink ref="F3" r:id="rId29" display="http://pbs.twimg.com/profile_images/1001108546207891458/x6Kq_A6w_normal.jpg"/>
    <hyperlink ref="F4" r:id="rId30" display="http://pbs.twimg.com/profile_images/1081575042045988864/0oAUIcGL_normal.jpg"/>
    <hyperlink ref="F5" r:id="rId31" display="http://pbs.twimg.com/profile_images/1065189727047839744/wpl7DXdO_normal.jpg"/>
    <hyperlink ref="F6" r:id="rId32" display="http://pbs.twimg.com/profile_images/1045845810250842112/qi1UQpt9_normal.jpg"/>
    <hyperlink ref="F7" r:id="rId33" display="http://pbs.twimg.com/profile_images/1061270640089456641/UUnv2heB_normal.jpg"/>
    <hyperlink ref="F8" r:id="rId34" display="http://pbs.twimg.com/profile_images/979825254330765312/QU2VWkfN_normal.jpg"/>
    <hyperlink ref="F9" r:id="rId35" display="http://pbs.twimg.com/profile_images/758130220939476992/9YdkWZnx_normal.jpg"/>
    <hyperlink ref="F10" r:id="rId36" display="http://pbs.twimg.com/profile_images/1077534852419932162/XZfpkcD__normal.jpg"/>
    <hyperlink ref="F11" r:id="rId37" display="http://pbs.twimg.com/profile_images/1000598572730146818/aWuIMzUd_normal.jpg"/>
    <hyperlink ref="F12" r:id="rId38" display="http://pbs.twimg.com/profile_images/1002877447648530432/WgxYrp93_normal.jpg"/>
    <hyperlink ref="F13" r:id="rId39" display="http://pbs.twimg.com/profile_images/1047433884911259648/jKWB3D55_normal.jpg"/>
    <hyperlink ref="F14" r:id="rId40" display="http://pbs.twimg.com/profile_images/1071842992879779840/zoztU_pa_normal.jpg"/>
    <hyperlink ref="AX3" r:id="rId41" display="https://twitter.com/mepaa_"/>
    <hyperlink ref="AX4" r:id="rId42" display="https://twitter.com/hnanenden"/>
    <hyperlink ref="AX5" r:id="rId43" display="https://twitter.com/infopalangkakan"/>
    <hyperlink ref="AX6" r:id="rId44" display="https://twitter.com/rizalanthopani"/>
    <hyperlink ref="AX7" r:id="rId45" display="https://twitter.com/iqbalaal"/>
    <hyperlink ref="AX8" r:id="rId46" display="https://twitter.com/sofianebenzaza"/>
    <hyperlink ref="AX9" r:id="rId47" display="https://twitter.com/mathiuslanda"/>
    <hyperlink ref="AX10" r:id="rId48" display="https://twitter.com/https_error_4o4"/>
    <hyperlink ref="AX11" r:id="rId49" display="https://twitter.com/tibyan_mubarak"/>
    <hyperlink ref="AX12" r:id="rId50" display="https://twitter.com/aaaloyaltyworld"/>
    <hyperlink ref="AX13" r:id="rId51" display="https://twitter.com/smoke_infinity"/>
    <hyperlink ref="AX14" r:id="rId52" display="https://twitter.com/walid1959halabi"/>
  </hyperlinks>
  <printOptions/>
  <pageMargins left="0.7" right="0.7" top="0.75" bottom="0.75" header="0.3" footer="0.3"/>
  <pageSetup horizontalDpi="600" verticalDpi="600" orientation="portrait" r:id="rId56"/>
  <legacyDrawing r:id="rId54"/>
  <tableParts>
    <tablePart r:id="rId5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459</v>
      </c>
      <c r="Z2" s="13" t="s">
        <v>466</v>
      </c>
      <c r="AA2" s="13" t="s">
        <v>473</v>
      </c>
      <c r="AB2" s="13" t="s">
        <v>500</v>
      </c>
      <c r="AC2" s="13" t="s">
        <v>518</v>
      </c>
      <c r="AD2" s="13" t="s">
        <v>530</v>
      </c>
      <c r="AE2" s="13" t="s">
        <v>531</v>
      </c>
      <c r="AF2" s="13" t="s">
        <v>538</v>
      </c>
      <c r="AG2" s="67" t="s">
        <v>589</v>
      </c>
      <c r="AH2" s="67" t="s">
        <v>590</v>
      </c>
      <c r="AI2" s="67" t="s">
        <v>591</v>
      </c>
      <c r="AJ2" s="67" t="s">
        <v>592</v>
      </c>
      <c r="AK2" s="67" t="s">
        <v>593</v>
      </c>
      <c r="AL2" s="67" t="s">
        <v>594</v>
      </c>
      <c r="AM2" s="67" t="s">
        <v>595</v>
      </c>
      <c r="AN2" s="67" t="s">
        <v>596</v>
      </c>
      <c r="AO2" s="67" t="s">
        <v>599</v>
      </c>
    </row>
    <row r="3" spans="1:41" ht="15">
      <c r="A3" s="125" t="s">
        <v>430</v>
      </c>
      <c r="B3" s="126" t="s">
        <v>434</v>
      </c>
      <c r="C3" s="126" t="s">
        <v>56</v>
      </c>
      <c r="D3" s="117"/>
      <c r="E3" s="116"/>
      <c r="F3" s="118" t="s">
        <v>430</v>
      </c>
      <c r="G3" s="119"/>
      <c r="H3" s="119"/>
      <c r="I3" s="120">
        <v>3</v>
      </c>
      <c r="J3" s="121"/>
      <c r="K3" s="51">
        <v>4</v>
      </c>
      <c r="L3" s="51">
        <v>3</v>
      </c>
      <c r="M3" s="51">
        <v>0</v>
      </c>
      <c r="N3" s="51">
        <v>3</v>
      </c>
      <c r="O3" s="51">
        <v>0</v>
      </c>
      <c r="P3" s="52">
        <v>0</v>
      </c>
      <c r="Q3" s="52">
        <v>0</v>
      </c>
      <c r="R3" s="51">
        <v>1</v>
      </c>
      <c r="S3" s="51">
        <v>0</v>
      </c>
      <c r="T3" s="51">
        <v>4</v>
      </c>
      <c r="U3" s="51">
        <v>3</v>
      </c>
      <c r="V3" s="51">
        <v>2</v>
      </c>
      <c r="W3" s="52">
        <v>1.125</v>
      </c>
      <c r="X3" s="52">
        <v>0.25</v>
      </c>
      <c r="Y3" s="85"/>
      <c r="Z3" s="85"/>
      <c r="AA3" s="85"/>
      <c r="AB3" s="91" t="s">
        <v>267</v>
      </c>
      <c r="AC3" s="91" t="s">
        <v>267</v>
      </c>
      <c r="AD3" s="91" t="s">
        <v>222</v>
      </c>
      <c r="AE3" s="91" t="s">
        <v>532</v>
      </c>
      <c r="AF3" s="91" t="s">
        <v>539</v>
      </c>
      <c r="AG3" s="131">
        <v>0</v>
      </c>
      <c r="AH3" s="134">
        <v>0</v>
      </c>
      <c r="AI3" s="131">
        <v>0</v>
      </c>
      <c r="AJ3" s="134">
        <v>0</v>
      </c>
      <c r="AK3" s="131">
        <v>0</v>
      </c>
      <c r="AL3" s="134">
        <v>0</v>
      </c>
      <c r="AM3" s="131">
        <v>11</v>
      </c>
      <c r="AN3" s="134">
        <v>100</v>
      </c>
      <c r="AO3" s="131">
        <v>11</v>
      </c>
    </row>
    <row r="4" spans="1:41" ht="15">
      <c r="A4" s="125" t="s">
        <v>431</v>
      </c>
      <c r="B4" s="126" t="s">
        <v>435</v>
      </c>
      <c r="C4" s="126" t="s">
        <v>56</v>
      </c>
      <c r="D4" s="122"/>
      <c r="E4" s="100"/>
      <c r="F4" s="103" t="s">
        <v>606</v>
      </c>
      <c r="G4" s="107"/>
      <c r="H4" s="107"/>
      <c r="I4" s="123">
        <v>4</v>
      </c>
      <c r="J4" s="110"/>
      <c r="K4" s="51">
        <v>4</v>
      </c>
      <c r="L4" s="51">
        <v>4</v>
      </c>
      <c r="M4" s="51">
        <v>0</v>
      </c>
      <c r="N4" s="51">
        <v>4</v>
      </c>
      <c r="O4" s="51">
        <v>4</v>
      </c>
      <c r="P4" s="52" t="s">
        <v>600</v>
      </c>
      <c r="Q4" s="52" t="s">
        <v>600</v>
      </c>
      <c r="R4" s="51">
        <v>4</v>
      </c>
      <c r="S4" s="51">
        <v>4</v>
      </c>
      <c r="T4" s="51">
        <v>1</v>
      </c>
      <c r="U4" s="51">
        <v>1</v>
      </c>
      <c r="V4" s="51">
        <v>0</v>
      </c>
      <c r="W4" s="52">
        <v>0</v>
      </c>
      <c r="X4" s="52">
        <v>0</v>
      </c>
      <c r="Y4" s="85" t="s">
        <v>460</v>
      </c>
      <c r="Z4" s="85" t="s">
        <v>467</v>
      </c>
      <c r="AA4" s="85"/>
      <c r="AB4" s="91" t="s">
        <v>501</v>
      </c>
      <c r="AC4" s="91" t="s">
        <v>267</v>
      </c>
      <c r="AD4" s="91"/>
      <c r="AE4" s="91"/>
      <c r="AF4" s="91" t="s">
        <v>540</v>
      </c>
      <c r="AG4" s="131">
        <v>2</v>
      </c>
      <c r="AH4" s="134">
        <v>1.492537313432836</v>
      </c>
      <c r="AI4" s="131">
        <v>0</v>
      </c>
      <c r="AJ4" s="134">
        <v>0</v>
      </c>
      <c r="AK4" s="131">
        <v>0</v>
      </c>
      <c r="AL4" s="134">
        <v>0</v>
      </c>
      <c r="AM4" s="131">
        <v>132</v>
      </c>
      <c r="AN4" s="134">
        <v>98.50746268656717</v>
      </c>
      <c r="AO4" s="131">
        <v>134</v>
      </c>
    </row>
    <row r="5" spans="1:41" ht="15">
      <c r="A5" s="125" t="s">
        <v>432</v>
      </c>
      <c r="B5" s="126" t="s">
        <v>436</v>
      </c>
      <c r="C5" s="126" t="s">
        <v>56</v>
      </c>
      <c r="D5" s="122"/>
      <c r="E5" s="100"/>
      <c r="F5" s="103" t="s">
        <v>432</v>
      </c>
      <c r="G5" s="107"/>
      <c r="H5" s="107"/>
      <c r="I5" s="123">
        <v>5</v>
      </c>
      <c r="J5" s="110"/>
      <c r="K5" s="51">
        <v>2</v>
      </c>
      <c r="L5" s="51">
        <v>1</v>
      </c>
      <c r="M5" s="51">
        <v>0</v>
      </c>
      <c r="N5" s="51">
        <v>1</v>
      </c>
      <c r="O5" s="51">
        <v>0</v>
      </c>
      <c r="P5" s="52">
        <v>0</v>
      </c>
      <c r="Q5" s="52">
        <v>0</v>
      </c>
      <c r="R5" s="51">
        <v>1</v>
      </c>
      <c r="S5" s="51">
        <v>0</v>
      </c>
      <c r="T5" s="51">
        <v>2</v>
      </c>
      <c r="U5" s="51">
        <v>1</v>
      </c>
      <c r="V5" s="51">
        <v>1</v>
      </c>
      <c r="W5" s="52">
        <v>0.5</v>
      </c>
      <c r="X5" s="52">
        <v>0.5</v>
      </c>
      <c r="Y5" s="85"/>
      <c r="Z5" s="85"/>
      <c r="AA5" s="85"/>
      <c r="AB5" s="91" t="s">
        <v>267</v>
      </c>
      <c r="AC5" s="91" t="s">
        <v>267</v>
      </c>
      <c r="AD5" s="91" t="s">
        <v>223</v>
      </c>
      <c r="AE5" s="91"/>
      <c r="AF5" s="91" t="s">
        <v>541</v>
      </c>
      <c r="AG5" s="131">
        <v>2</v>
      </c>
      <c r="AH5" s="134">
        <v>10</v>
      </c>
      <c r="AI5" s="131">
        <v>0</v>
      </c>
      <c r="AJ5" s="134">
        <v>0</v>
      </c>
      <c r="AK5" s="131">
        <v>0</v>
      </c>
      <c r="AL5" s="134">
        <v>0</v>
      </c>
      <c r="AM5" s="131">
        <v>18</v>
      </c>
      <c r="AN5" s="134">
        <v>90</v>
      </c>
      <c r="AO5" s="131">
        <v>20</v>
      </c>
    </row>
    <row r="6" spans="1:41" ht="15">
      <c r="A6" s="125" t="s">
        <v>433</v>
      </c>
      <c r="B6" s="126" t="s">
        <v>437</v>
      </c>
      <c r="C6" s="126" t="s">
        <v>56</v>
      </c>
      <c r="D6" s="122"/>
      <c r="E6" s="100"/>
      <c r="F6" s="103" t="s">
        <v>607</v>
      </c>
      <c r="G6" s="107"/>
      <c r="H6" s="107"/>
      <c r="I6" s="123">
        <v>6</v>
      </c>
      <c r="J6" s="110"/>
      <c r="K6" s="51">
        <v>2</v>
      </c>
      <c r="L6" s="51">
        <v>2</v>
      </c>
      <c r="M6" s="51">
        <v>0</v>
      </c>
      <c r="N6" s="51">
        <v>2</v>
      </c>
      <c r="O6" s="51">
        <v>1</v>
      </c>
      <c r="P6" s="52">
        <v>0</v>
      </c>
      <c r="Q6" s="52">
        <v>0</v>
      </c>
      <c r="R6" s="51">
        <v>1</v>
      </c>
      <c r="S6" s="51">
        <v>0</v>
      </c>
      <c r="T6" s="51">
        <v>2</v>
      </c>
      <c r="U6" s="51">
        <v>2</v>
      </c>
      <c r="V6" s="51">
        <v>1</v>
      </c>
      <c r="W6" s="52">
        <v>0.5</v>
      </c>
      <c r="X6" s="52">
        <v>0.5</v>
      </c>
      <c r="Y6" s="85" t="s">
        <v>235</v>
      </c>
      <c r="Z6" s="85" t="s">
        <v>239</v>
      </c>
      <c r="AA6" s="85"/>
      <c r="AB6" s="91" t="s">
        <v>502</v>
      </c>
      <c r="AC6" s="91" t="s">
        <v>519</v>
      </c>
      <c r="AD6" s="91"/>
      <c r="AE6" s="91" t="s">
        <v>214</v>
      </c>
      <c r="AF6" s="91" t="s">
        <v>542</v>
      </c>
      <c r="AG6" s="131">
        <v>2</v>
      </c>
      <c r="AH6" s="134">
        <v>3.278688524590164</v>
      </c>
      <c r="AI6" s="131">
        <v>0</v>
      </c>
      <c r="AJ6" s="134">
        <v>0</v>
      </c>
      <c r="AK6" s="131">
        <v>0</v>
      </c>
      <c r="AL6" s="134">
        <v>0</v>
      </c>
      <c r="AM6" s="131">
        <v>59</v>
      </c>
      <c r="AN6" s="134">
        <v>96.72131147540983</v>
      </c>
      <c r="AO6" s="131">
        <v>61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430</v>
      </c>
      <c r="B2" s="91" t="s">
        <v>213</v>
      </c>
      <c r="C2" s="85">
        <f>VLOOKUP(GroupVertices[[#This Row],[Vertex]],Vertices[],MATCH("ID",Vertices[[#Headers],[Vertex]:[Vertex Content Word Count]],0),FALSE)</f>
        <v>4</v>
      </c>
    </row>
    <row r="3" spans="1:3" ht="15">
      <c r="A3" s="85" t="s">
        <v>430</v>
      </c>
      <c r="B3" s="91" t="s">
        <v>222</v>
      </c>
      <c r="C3" s="85">
        <f>VLOOKUP(GroupVertices[[#This Row],[Vertex]],Vertices[],MATCH("ID",Vertices[[#Headers],[Vertex]:[Vertex Content Word Count]],0),FALSE)</f>
        <v>7</v>
      </c>
    </row>
    <row r="4" spans="1:3" ht="15">
      <c r="A4" s="85" t="s">
        <v>430</v>
      </c>
      <c r="B4" s="91" t="s">
        <v>221</v>
      </c>
      <c r="C4" s="85">
        <f>VLOOKUP(GroupVertices[[#This Row],[Vertex]],Vertices[],MATCH("ID",Vertices[[#Headers],[Vertex]:[Vertex Content Word Count]],0),FALSE)</f>
        <v>6</v>
      </c>
    </row>
    <row r="5" spans="1:3" ht="15">
      <c r="A5" s="85" t="s">
        <v>430</v>
      </c>
      <c r="B5" s="91" t="s">
        <v>220</v>
      </c>
      <c r="C5" s="85">
        <f>VLOOKUP(GroupVertices[[#This Row],[Vertex]],Vertices[],MATCH("ID",Vertices[[#Headers],[Vertex]:[Vertex Content Word Count]],0),FALSE)</f>
        <v>5</v>
      </c>
    </row>
    <row r="6" spans="1:3" ht="15">
      <c r="A6" s="85" t="s">
        <v>431</v>
      </c>
      <c r="B6" s="91" t="s">
        <v>212</v>
      </c>
      <c r="C6" s="85">
        <f>VLOOKUP(GroupVertices[[#This Row],[Vertex]],Vertices[],MATCH("ID",Vertices[[#Headers],[Vertex]:[Vertex Content Word Count]],0),FALSE)</f>
        <v>3</v>
      </c>
    </row>
    <row r="7" spans="1:3" ht="15">
      <c r="A7" s="85" t="s">
        <v>431</v>
      </c>
      <c r="B7" s="91" t="s">
        <v>217</v>
      </c>
      <c r="C7" s="85">
        <f>VLOOKUP(GroupVertices[[#This Row],[Vertex]],Vertices[],MATCH("ID",Vertices[[#Headers],[Vertex]:[Vertex Content Word Count]],0),FALSE)</f>
        <v>12</v>
      </c>
    </row>
    <row r="8" spans="1:3" ht="15">
      <c r="A8" s="85" t="s">
        <v>431</v>
      </c>
      <c r="B8" s="91" t="s">
        <v>218</v>
      </c>
      <c r="C8" s="85">
        <f>VLOOKUP(GroupVertices[[#This Row],[Vertex]],Vertices[],MATCH("ID",Vertices[[#Headers],[Vertex]:[Vertex Content Word Count]],0),FALSE)</f>
        <v>13</v>
      </c>
    </row>
    <row r="9" spans="1:3" ht="15">
      <c r="A9" s="85" t="s">
        <v>431</v>
      </c>
      <c r="B9" s="91" t="s">
        <v>219</v>
      </c>
      <c r="C9" s="85">
        <f>VLOOKUP(GroupVertices[[#This Row],[Vertex]],Vertices[],MATCH("ID",Vertices[[#Headers],[Vertex]:[Vertex Content Word Count]],0),FALSE)</f>
        <v>14</v>
      </c>
    </row>
    <row r="10" spans="1:3" ht="15">
      <c r="A10" s="85" t="s">
        <v>432</v>
      </c>
      <c r="B10" s="91" t="s">
        <v>216</v>
      </c>
      <c r="C10" s="85">
        <f>VLOOKUP(GroupVertices[[#This Row],[Vertex]],Vertices[],MATCH("ID",Vertices[[#Headers],[Vertex]:[Vertex Content Word Count]],0),FALSE)</f>
        <v>10</v>
      </c>
    </row>
    <row r="11" spans="1:3" ht="15">
      <c r="A11" s="85" t="s">
        <v>432</v>
      </c>
      <c r="B11" s="91" t="s">
        <v>223</v>
      </c>
      <c r="C11" s="85">
        <f>VLOOKUP(GroupVertices[[#This Row],[Vertex]],Vertices[],MATCH("ID",Vertices[[#Headers],[Vertex]:[Vertex Content Word Count]],0),FALSE)</f>
        <v>11</v>
      </c>
    </row>
    <row r="12" spans="1:3" ht="15">
      <c r="A12" s="85" t="s">
        <v>433</v>
      </c>
      <c r="B12" s="91" t="s">
        <v>215</v>
      </c>
      <c r="C12" s="85">
        <f>VLOOKUP(GroupVertices[[#This Row],[Vertex]],Vertices[],MATCH("ID",Vertices[[#Headers],[Vertex]:[Vertex Content Word Count]],0),FALSE)</f>
        <v>9</v>
      </c>
    </row>
    <row r="13" spans="1:3" ht="15">
      <c r="A13" s="85" t="s">
        <v>433</v>
      </c>
      <c r="B13" s="91" t="s">
        <v>214</v>
      </c>
      <c r="C13" s="85">
        <f>VLOOKUP(GroupVertices[[#This Row],[Vertex]],Vertices[],MATCH("ID",Vertices[[#Headers],[Vertex]:[Vertex Content Word Count]],0),FALSE)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444</v>
      </c>
      <c r="B2" s="36" t="s">
        <v>391</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11</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8</v>
      </c>
      <c r="P2" s="39">
        <f>MIN(Vertices[PageRank])</f>
        <v>0.693663</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0.10909090909090909</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0.004543072727272728</v>
      </c>
      <c r="O3" s="42">
        <f>COUNTIF(Vertices[Eigenvector Centrality],"&gt;= "&amp;N3)-COUNTIF(Vertices[Eigenvector Centrality],"&gt;="&amp;N4)</f>
        <v>0</v>
      </c>
      <c r="P3" s="41">
        <f aca="true" t="shared" si="7" ref="P3:P26">P2+($P$57-$P$2)/BinDivisor</f>
        <v>0.7159387272727273</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0.07272727272727272</v>
      </c>
      <c r="G4" s="40">
        <f>COUNTIF(Vertices[In-Degree],"&gt;= "&amp;F4)-COUNTIF(Vertices[In-Degree],"&gt;="&amp;F5)</f>
        <v>0</v>
      </c>
      <c r="H4" s="39">
        <f t="shared" si="3"/>
        <v>0.10909090909090909</v>
      </c>
      <c r="I4" s="40">
        <f>COUNTIF(Vertices[Out-Degree],"&gt;= "&amp;H4)-COUNTIF(Vertices[Out-Degree],"&gt;="&amp;H5)</f>
        <v>0</v>
      </c>
      <c r="J4" s="39">
        <f t="shared" si="4"/>
        <v>0.21818181818181817</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0.009086145454545455</v>
      </c>
      <c r="O4" s="40">
        <f>COUNTIF(Vertices[Eigenvector Centrality],"&gt;= "&amp;N4)-COUNTIF(Vertices[Eigenvector Centrality],"&gt;="&amp;N5)</f>
        <v>0</v>
      </c>
      <c r="P4" s="39">
        <f t="shared" si="7"/>
        <v>0.7382144545454546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0.10909090909090909</v>
      </c>
      <c r="G5" s="42">
        <f>COUNTIF(Vertices[In-Degree],"&gt;= "&amp;F5)-COUNTIF(Vertices[In-Degree],"&gt;="&amp;F6)</f>
        <v>0</v>
      </c>
      <c r="H5" s="41">
        <f t="shared" si="3"/>
        <v>0.16363636363636364</v>
      </c>
      <c r="I5" s="42">
        <f>COUNTIF(Vertices[Out-Degree],"&gt;= "&amp;H5)-COUNTIF(Vertices[Out-Degree],"&gt;="&amp;H6)</f>
        <v>0</v>
      </c>
      <c r="J5" s="41">
        <f t="shared" si="4"/>
        <v>0.32727272727272727</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0.013629218181818184</v>
      </c>
      <c r="O5" s="42">
        <f>COUNTIF(Vertices[Eigenvector Centrality],"&gt;= "&amp;N5)-COUNTIF(Vertices[Eigenvector Centrality],"&gt;="&amp;N6)</f>
        <v>0</v>
      </c>
      <c r="P5" s="41">
        <f t="shared" si="7"/>
        <v>0.760490181818182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0.14545454545454545</v>
      </c>
      <c r="G6" s="40">
        <f>COUNTIF(Vertices[In-Degree],"&gt;= "&amp;F6)-COUNTIF(Vertices[In-Degree],"&gt;="&amp;F7)</f>
        <v>0</v>
      </c>
      <c r="H6" s="39">
        <f t="shared" si="3"/>
        <v>0.21818181818181817</v>
      </c>
      <c r="I6" s="40">
        <f>COUNTIF(Vertices[Out-Degree],"&gt;= "&amp;H6)-COUNTIF(Vertices[Out-Degree],"&gt;="&amp;H7)</f>
        <v>0</v>
      </c>
      <c r="J6" s="39">
        <f t="shared" si="4"/>
        <v>0.43636363636363634</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0.01817229090909091</v>
      </c>
      <c r="O6" s="40">
        <f>COUNTIF(Vertices[Eigenvector Centrality],"&gt;= "&amp;N6)-COUNTIF(Vertices[Eigenvector Centrality],"&gt;="&amp;N7)</f>
        <v>0</v>
      </c>
      <c r="P6" s="39">
        <f t="shared" si="7"/>
        <v>0.7827659090909093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0.18181818181818182</v>
      </c>
      <c r="G7" s="42">
        <f>COUNTIF(Vertices[In-Degree],"&gt;= "&amp;F7)-COUNTIF(Vertices[In-Degree],"&gt;="&amp;F8)</f>
        <v>0</v>
      </c>
      <c r="H7" s="41">
        <f t="shared" si="3"/>
        <v>0.2727272727272727</v>
      </c>
      <c r="I7" s="42">
        <f>COUNTIF(Vertices[Out-Degree],"&gt;= "&amp;H7)-COUNTIF(Vertices[Out-Degree],"&gt;="&amp;H8)</f>
        <v>0</v>
      </c>
      <c r="J7" s="41">
        <f t="shared" si="4"/>
        <v>0.5454545454545454</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0.022715363636363638</v>
      </c>
      <c r="O7" s="42">
        <f>COUNTIF(Vertices[Eigenvector Centrality],"&gt;= "&amp;N7)-COUNTIF(Vertices[Eigenvector Centrality],"&gt;="&amp;N8)</f>
        <v>0</v>
      </c>
      <c r="P7" s="41">
        <f t="shared" si="7"/>
        <v>0.8050416363636366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0.2181818181818182</v>
      </c>
      <c r="G8" s="40">
        <f>COUNTIF(Vertices[In-Degree],"&gt;= "&amp;F8)-COUNTIF(Vertices[In-Degree],"&gt;="&amp;F9)</f>
        <v>0</v>
      </c>
      <c r="H8" s="39">
        <f t="shared" si="3"/>
        <v>0.32727272727272727</v>
      </c>
      <c r="I8" s="40">
        <f>COUNTIF(Vertices[Out-Degree],"&gt;= "&amp;H8)-COUNTIF(Vertices[Out-Degree],"&gt;="&amp;H9)</f>
        <v>0</v>
      </c>
      <c r="J8" s="39">
        <f t="shared" si="4"/>
        <v>0.6545454545454545</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0.027258436363636365</v>
      </c>
      <c r="O8" s="40">
        <f>COUNTIF(Vertices[Eigenvector Centrality],"&gt;= "&amp;N8)-COUNTIF(Vertices[Eigenvector Centrality],"&gt;="&amp;N9)</f>
        <v>0</v>
      </c>
      <c r="P8" s="39">
        <f t="shared" si="7"/>
        <v>0.8273173636363639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0.2545454545454546</v>
      </c>
      <c r="G9" s="42">
        <f>COUNTIF(Vertices[In-Degree],"&gt;= "&amp;F9)-COUNTIF(Vertices[In-Degree],"&gt;="&amp;F10)</f>
        <v>0</v>
      </c>
      <c r="H9" s="41">
        <f t="shared" si="3"/>
        <v>0.38181818181818183</v>
      </c>
      <c r="I9" s="42">
        <f>COUNTIF(Vertices[Out-Degree],"&gt;= "&amp;H9)-COUNTIF(Vertices[Out-Degree],"&gt;="&amp;H10)</f>
        <v>0</v>
      </c>
      <c r="J9" s="41">
        <f t="shared" si="4"/>
        <v>0.7636363636363637</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0.03180150909090909</v>
      </c>
      <c r="O9" s="42">
        <f>COUNTIF(Vertices[Eigenvector Centrality],"&gt;= "&amp;N9)-COUNTIF(Vertices[Eigenvector Centrality],"&gt;="&amp;N10)</f>
        <v>0</v>
      </c>
      <c r="P9" s="41">
        <f t="shared" si="7"/>
        <v>0.8495930909090912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445</v>
      </c>
      <c r="B10" s="36">
        <v>3</v>
      </c>
      <c r="D10" s="34">
        <f t="shared" si="1"/>
        <v>0</v>
      </c>
      <c r="E10" s="3">
        <f>COUNTIF(Vertices[Degree],"&gt;= "&amp;D10)-COUNTIF(Vertices[Degree],"&gt;="&amp;D11)</f>
        <v>0</v>
      </c>
      <c r="F10" s="39">
        <f t="shared" si="2"/>
        <v>0.29090909090909095</v>
      </c>
      <c r="G10" s="40">
        <f>COUNTIF(Vertices[In-Degree],"&gt;= "&amp;F10)-COUNTIF(Vertices[In-Degree],"&gt;="&amp;F11)</f>
        <v>0</v>
      </c>
      <c r="H10" s="39">
        <f t="shared" si="3"/>
        <v>0.4363636363636364</v>
      </c>
      <c r="I10" s="40">
        <f>COUNTIF(Vertices[Out-Degree],"&gt;= "&amp;H10)-COUNTIF(Vertices[Out-Degree],"&gt;="&amp;H11)</f>
        <v>0</v>
      </c>
      <c r="J10" s="39">
        <f t="shared" si="4"/>
        <v>0.8727272727272728</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0.03634458181818182</v>
      </c>
      <c r="O10" s="40">
        <f>COUNTIF(Vertices[Eigenvector Centrality],"&gt;= "&amp;N10)-COUNTIF(Vertices[Eigenvector Centrality],"&gt;="&amp;N11)</f>
        <v>0</v>
      </c>
      <c r="P10" s="39">
        <f t="shared" si="7"/>
        <v>0.8718688181818185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0.3272727272727273</v>
      </c>
      <c r="G11" s="42">
        <f>COUNTIF(Vertices[In-Degree],"&gt;= "&amp;F11)-COUNTIF(Vertices[In-Degree],"&gt;="&amp;F12)</f>
        <v>0</v>
      </c>
      <c r="H11" s="41">
        <f t="shared" si="3"/>
        <v>0.49090909090909096</v>
      </c>
      <c r="I11" s="42">
        <f>COUNTIF(Vertices[Out-Degree],"&gt;= "&amp;H11)-COUNTIF(Vertices[Out-Degree],"&gt;="&amp;H12)</f>
        <v>0</v>
      </c>
      <c r="J11" s="41">
        <f t="shared" si="4"/>
        <v>0.9818181818181819</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0.04088765454545455</v>
      </c>
      <c r="O11" s="42">
        <f>COUNTIF(Vertices[Eigenvector Centrality],"&gt;= "&amp;N11)-COUNTIF(Vertices[Eigenvector Centrality],"&gt;="&amp;N12)</f>
        <v>0</v>
      </c>
      <c r="P11" s="41">
        <f t="shared" si="7"/>
        <v>0.8941445454545458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0.3636363636363637</v>
      </c>
      <c r="G12" s="40">
        <f>COUNTIF(Vertices[In-Degree],"&gt;= "&amp;F12)-COUNTIF(Vertices[In-Degree],"&gt;="&amp;F13)</f>
        <v>0</v>
      </c>
      <c r="H12" s="39">
        <f t="shared" si="3"/>
        <v>0.5454545454545455</v>
      </c>
      <c r="I12" s="40">
        <f>COUNTIF(Vertices[Out-Degree],"&gt;= "&amp;H12)-COUNTIF(Vertices[Out-Degree],"&gt;="&amp;H13)</f>
        <v>0</v>
      </c>
      <c r="J12" s="39">
        <f t="shared" si="4"/>
        <v>1.090909090909091</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0.04543072727272728</v>
      </c>
      <c r="O12" s="40">
        <f>COUNTIF(Vertices[Eigenvector Centrality],"&gt;= "&amp;N12)-COUNTIF(Vertices[Eigenvector Centrality],"&gt;="&amp;N13)</f>
        <v>0</v>
      </c>
      <c r="P12" s="39">
        <f t="shared" si="7"/>
        <v>0.9164202727272731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225</v>
      </c>
      <c r="B13" s="36">
        <v>2</v>
      </c>
      <c r="D13" s="34">
        <f t="shared" si="1"/>
        <v>0</v>
      </c>
      <c r="E13" s="3">
        <f>COUNTIF(Vertices[Degree],"&gt;= "&amp;D13)-COUNTIF(Vertices[Degree],"&gt;="&amp;D14)</f>
        <v>0</v>
      </c>
      <c r="F13" s="41">
        <f t="shared" si="2"/>
        <v>0.4000000000000001</v>
      </c>
      <c r="G13" s="42">
        <f>COUNTIF(Vertices[In-Degree],"&gt;= "&amp;F13)-COUNTIF(Vertices[In-Degree],"&gt;="&amp;F14)</f>
        <v>0</v>
      </c>
      <c r="H13" s="41">
        <f t="shared" si="3"/>
        <v>0.6000000000000001</v>
      </c>
      <c r="I13" s="42">
        <f>COUNTIF(Vertices[Out-Degree],"&gt;= "&amp;H13)-COUNTIF(Vertices[Out-Degree],"&gt;="&amp;H14)</f>
        <v>0</v>
      </c>
      <c r="J13" s="41">
        <f t="shared" si="4"/>
        <v>1.2000000000000002</v>
      </c>
      <c r="K13" s="42">
        <f>COUNTIF(Vertices[Betweenness Centrality],"&gt;= "&amp;J13)-COUNTIF(Vertices[Betweenness Centrality],"&gt;="&amp;J14)</f>
        <v>0</v>
      </c>
      <c r="L13" s="41">
        <f t="shared" si="5"/>
        <v>0.20000000000000004</v>
      </c>
      <c r="M13" s="42">
        <f>COUNTIF(Vertices[Closeness Centrality],"&gt;= "&amp;L13)-COUNTIF(Vertices[Closeness Centrality],"&gt;="&amp;L14)</f>
        <v>3</v>
      </c>
      <c r="N13" s="41">
        <f t="shared" si="6"/>
        <v>0.04997380000000001</v>
      </c>
      <c r="O13" s="42">
        <f>COUNTIF(Vertices[Eigenvector Centrality],"&gt;= "&amp;N13)-COUNTIF(Vertices[Eigenvector Centrality],"&gt;="&amp;N14)</f>
        <v>0</v>
      </c>
      <c r="P13" s="41">
        <f t="shared" si="7"/>
        <v>0.9386960000000004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224</v>
      </c>
      <c r="B14" s="36">
        <v>3</v>
      </c>
      <c r="D14" s="34">
        <f t="shared" si="1"/>
        <v>0</v>
      </c>
      <c r="E14" s="3">
        <f>COUNTIF(Vertices[Degree],"&gt;= "&amp;D14)-COUNTIF(Vertices[Degree],"&gt;="&amp;D15)</f>
        <v>0</v>
      </c>
      <c r="F14" s="39">
        <f t="shared" si="2"/>
        <v>0.43636363636363645</v>
      </c>
      <c r="G14" s="40">
        <f>COUNTIF(Vertices[In-Degree],"&gt;= "&amp;F14)-COUNTIF(Vertices[In-Degree],"&gt;="&amp;F15)</f>
        <v>0</v>
      </c>
      <c r="H14" s="39">
        <f t="shared" si="3"/>
        <v>0.6545454545454547</v>
      </c>
      <c r="I14" s="40">
        <f>COUNTIF(Vertices[Out-Degree],"&gt;= "&amp;H14)-COUNTIF(Vertices[Out-Degree],"&gt;="&amp;H15)</f>
        <v>0</v>
      </c>
      <c r="J14" s="39">
        <f t="shared" si="4"/>
        <v>1.3090909090909093</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0.05451687272727274</v>
      </c>
      <c r="O14" s="40">
        <f>COUNTIF(Vertices[Eigenvector Centrality],"&gt;= "&amp;N14)-COUNTIF(Vertices[Eigenvector Centrality],"&gt;="&amp;N15)</f>
        <v>0</v>
      </c>
      <c r="P14" s="39">
        <f t="shared" si="7"/>
        <v>0.9609717272727277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0.47272727272727283</v>
      </c>
      <c r="G15" s="42">
        <f>COUNTIF(Vertices[In-Degree],"&gt;= "&amp;F15)-COUNTIF(Vertices[In-Degree],"&gt;="&amp;F16)</f>
        <v>0</v>
      </c>
      <c r="H15" s="41">
        <f t="shared" si="3"/>
        <v>0.7090909090909092</v>
      </c>
      <c r="I15" s="42">
        <f>COUNTIF(Vertices[Out-Degree],"&gt;= "&amp;H15)-COUNTIF(Vertices[Out-Degree],"&gt;="&amp;H16)</f>
        <v>0</v>
      </c>
      <c r="J15" s="41">
        <f t="shared" si="4"/>
        <v>1.4181818181818184</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0.05905994545454547</v>
      </c>
      <c r="O15" s="42">
        <f>COUNTIF(Vertices[Eigenvector Centrality],"&gt;= "&amp;N15)-COUNTIF(Vertices[Eigenvector Centrality],"&gt;="&amp;N16)</f>
        <v>0</v>
      </c>
      <c r="P15" s="41">
        <f t="shared" si="7"/>
        <v>0.983247454545455</v>
      </c>
      <c r="Q15" s="42">
        <f>COUNTIF(Vertices[PageRank],"&gt;= "&amp;P15)-COUNTIF(Vertices[PageRank],"&gt;="&amp;P16)</f>
        <v>6</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0.5090909090909091</v>
      </c>
      <c r="G16" s="40">
        <f>COUNTIF(Vertices[In-Degree],"&gt;= "&amp;F16)-COUNTIF(Vertices[In-Degree],"&gt;="&amp;F17)</f>
        <v>0</v>
      </c>
      <c r="H16" s="39">
        <f t="shared" si="3"/>
        <v>0.7636363636363638</v>
      </c>
      <c r="I16" s="40">
        <f>COUNTIF(Vertices[Out-Degree],"&gt;= "&amp;H16)-COUNTIF(Vertices[Out-Degree],"&gt;="&amp;H17)</f>
        <v>0</v>
      </c>
      <c r="J16" s="39">
        <f t="shared" si="4"/>
        <v>1.5272727272727276</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0.0636030181818182</v>
      </c>
      <c r="O16" s="40">
        <f>COUNTIF(Vertices[Eigenvector Centrality],"&gt;= "&amp;N16)-COUNTIF(Vertices[Eigenvector Centrality],"&gt;="&amp;N17)</f>
        <v>0</v>
      </c>
      <c r="P16" s="39">
        <f t="shared" si="7"/>
        <v>1.0055231818181822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0.5454545454545455</v>
      </c>
      <c r="G17" s="42">
        <f>COUNTIF(Vertices[In-Degree],"&gt;= "&amp;F17)-COUNTIF(Vertices[In-Degree],"&gt;="&amp;F18)</f>
        <v>0</v>
      </c>
      <c r="H17" s="41">
        <f t="shared" si="3"/>
        <v>0.8181818181818183</v>
      </c>
      <c r="I17" s="42">
        <f>COUNTIF(Vertices[Out-Degree],"&gt;= "&amp;H17)-COUNTIF(Vertices[Out-Degree],"&gt;="&amp;H18)</f>
        <v>0</v>
      </c>
      <c r="J17" s="41">
        <f t="shared" si="4"/>
        <v>1.6363636363636367</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0.06814609090909092</v>
      </c>
      <c r="O17" s="42">
        <f>COUNTIF(Vertices[Eigenvector Centrality],"&gt;= "&amp;N17)-COUNTIF(Vertices[Eigenvector Centrality],"&gt;="&amp;N18)</f>
        <v>0</v>
      </c>
      <c r="P17" s="41">
        <f t="shared" si="7"/>
        <v>1.0277989090909094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0.5818181818181819</v>
      </c>
      <c r="G18" s="40">
        <f>COUNTIF(Vertices[In-Degree],"&gt;= "&amp;F18)-COUNTIF(Vertices[In-Degree],"&gt;="&amp;F19)</f>
        <v>0</v>
      </c>
      <c r="H18" s="39">
        <f t="shared" si="3"/>
        <v>0.8727272727272729</v>
      </c>
      <c r="I18" s="40">
        <f>COUNTIF(Vertices[Out-Degree],"&gt;= "&amp;H18)-COUNTIF(Vertices[Out-Degree],"&gt;="&amp;H19)</f>
        <v>0</v>
      </c>
      <c r="J18" s="39">
        <f t="shared" si="4"/>
        <v>1.7454545454545458</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0.07268916363636364</v>
      </c>
      <c r="O18" s="40">
        <f>COUNTIF(Vertices[Eigenvector Centrality],"&gt;= "&amp;N18)-COUNTIF(Vertices[Eigenvector Centrality],"&gt;="&amp;N19)</f>
        <v>0</v>
      </c>
      <c r="P18" s="39">
        <f t="shared" si="7"/>
        <v>1.0500746363636366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0.6181818181818183</v>
      </c>
      <c r="G19" s="42">
        <f>COUNTIF(Vertices[In-Degree],"&gt;= "&amp;F19)-COUNTIF(Vertices[In-Degree],"&gt;="&amp;F20)</f>
        <v>0</v>
      </c>
      <c r="H19" s="41">
        <f t="shared" si="3"/>
        <v>0.9272727272727275</v>
      </c>
      <c r="I19" s="42">
        <f>COUNTIF(Vertices[Out-Degree],"&gt;= "&amp;H19)-COUNTIF(Vertices[Out-Degree],"&gt;="&amp;H20)</f>
        <v>0</v>
      </c>
      <c r="J19" s="41">
        <f t="shared" si="4"/>
        <v>1.854545454545455</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0.07723223636363637</v>
      </c>
      <c r="O19" s="42">
        <f>COUNTIF(Vertices[Eigenvector Centrality],"&gt;= "&amp;N19)-COUNTIF(Vertices[Eigenvector Centrality],"&gt;="&amp;N20)</f>
        <v>0</v>
      </c>
      <c r="P19" s="41">
        <f t="shared" si="7"/>
        <v>1.0723503636363638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0.6545454545454547</v>
      </c>
      <c r="G20" s="40">
        <f>COUNTIF(Vertices[In-Degree],"&gt;= "&amp;F20)-COUNTIF(Vertices[In-Degree],"&gt;="&amp;F21)</f>
        <v>0</v>
      </c>
      <c r="H20" s="39">
        <f t="shared" si="3"/>
        <v>0.981818181818182</v>
      </c>
      <c r="I20" s="40">
        <f>COUNTIF(Vertices[Out-Degree],"&gt;= "&amp;H20)-COUNTIF(Vertices[Out-Degree],"&gt;="&amp;H21)</f>
        <v>7</v>
      </c>
      <c r="J20" s="39">
        <f t="shared" si="4"/>
        <v>1.963636363636364</v>
      </c>
      <c r="K20" s="40">
        <f>COUNTIF(Vertices[Betweenness Centrality],"&gt;= "&amp;J20)-COUNTIF(Vertices[Betweenness Centrality],"&gt;="&amp;J21)</f>
        <v>0</v>
      </c>
      <c r="L20" s="39">
        <f t="shared" si="5"/>
        <v>0.3272727272727273</v>
      </c>
      <c r="M20" s="40">
        <f>COUNTIF(Vertices[Closeness Centrality],"&gt;= "&amp;L20)-COUNTIF(Vertices[Closeness Centrality],"&gt;="&amp;L21)</f>
        <v>1</v>
      </c>
      <c r="N20" s="39">
        <f t="shared" si="6"/>
        <v>0.08177530909090909</v>
      </c>
      <c r="O20" s="40">
        <f>COUNTIF(Vertices[Eigenvector Centrality],"&gt;= "&amp;N20)-COUNTIF(Vertices[Eigenvector Centrality],"&gt;="&amp;N21)</f>
        <v>0</v>
      </c>
      <c r="P20" s="39">
        <f t="shared" si="7"/>
        <v>1.094626090909091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7</v>
      </c>
      <c r="D21" s="34">
        <f t="shared" si="1"/>
        <v>0</v>
      </c>
      <c r="E21" s="3">
        <f>COUNTIF(Vertices[Degree],"&gt;= "&amp;D21)-COUNTIF(Vertices[Degree],"&gt;="&amp;D22)</f>
        <v>0</v>
      </c>
      <c r="F21" s="41">
        <f t="shared" si="2"/>
        <v>0.690909090909091</v>
      </c>
      <c r="G21" s="42">
        <f>COUNTIF(Vertices[In-Degree],"&gt;= "&amp;F21)-COUNTIF(Vertices[In-Degree],"&gt;="&amp;F22)</f>
        <v>0</v>
      </c>
      <c r="H21" s="41">
        <f t="shared" si="3"/>
        <v>1.0363636363636366</v>
      </c>
      <c r="I21" s="42">
        <f>COUNTIF(Vertices[Out-Degree],"&gt;= "&amp;H21)-COUNTIF(Vertices[Out-Degree],"&gt;="&amp;H22)</f>
        <v>0</v>
      </c>
      <c r="J21" s="41">
        <f t="shared" si="4"/>
        <v>2.072727272727273</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0.08631838181818181</v>
      </c>
      <c r="O21" s="42">
        <f>COUNTIF(Vertices[Eigenvector Centrality],"&gt;= "&amp;N21)-COUNTIF(Vertices[Eigenvector Centrality],"&gt;="&amp;N22)</f>
        <v>0</v>
      </c>
      <c r="P21" s="41">
        <f t="shared" si="7"/>
        <v>1.1169018181818182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4</v>
      </c>
      <c r="D22" s="34">
        <f t="shared" si="1"/>
        <v>0</v>
      </c>
      <c r="E22" s="3">
        <f>COUNTIF(Vertices[Degree],"&gt;= "&amp;D22)-COUNTIF(Vertices[Degree],"&gt;="&amp;D23)</f>
        <v>0</v>
      </c>
      <c r="F22" s="39">
        <f t="shared" si="2"/>
        <v>0.7272727272727274</v>
      </c>
      <c r="G22" s="40">
        <f>COUNTIF(Vertices[In-Degree],"&gt;= "&amp;F22)-COUNTIF(Vertices[In-Degree],"&gt;="&amp;F23)</f>
        <v>0</v>
      </c>
      <c r="H22" s="39">
        <f t="shared" si="3"/>
        <v>1.090909090909091</v>
      </c>
      <c r="I22" s="40">
        <f>COUNTIF(Vertices[Out-Degree],"&gt;= "&amp;H22)-COUNTIF(Vertices[Out-Degree],"&gt;="&amp;H23)</f>
        <v>0</v>
      </c>
      <c r="J22" s="39">
        <f t="shared" si="4"/>
        <v>2.181818181818182</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0.09086145454545454</v>
      </c>
      <c r="O22" s="40">
        <f>COUNTIF(Vertices[Eigenvector Centrality],"&gt;= "&amp;N22)-COUNTIF(Vertices[Eigenvector Centrality],"&gt;="&amp;N23)</f>
        <v>0</v>
      </c>
      <c r="P22" s="39">
        <f t="shared" si="7"/>
        <v>1.1391775454545454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0.7636363636363638</v>
      </c>
      <c r="G23" s="42">
        <f>COUNTIF(Vertices[In-Degree],"&gt;= "&amp;F23)-COUNTIF(Vertices[In-Degree],"&gt;="&amp;F24)</f>
        <v>0</v>
      </c>
      <c r="H23" s="41">
        <f t="shared" si="3"/>
        <v>1.1454545454545455</v>
      </c>
      <c r="I23" s="42">
        <f>COUNTIF(Vertices[Out-Degree],"&gt;= "&amp;H23)-COUNTIF(Vertices[Out-Degree],"&gt;="&amp;H24)</f>
        <v>0</v>
      </c>
      <c r="J23" s="41">
        <f t="shared" si="4"/>
        <v>2.290909090909091</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0.09540452727272726</v>
      </c>
      <c r="O23" s="42">
        <f>COUNTIF(Vertices[Eigenvector Centrality],"&gt;= "&amp;N23)-COUNTIF(Vertices[Eigenvector Centrality],"&gt;="&amp;N24)</f>
        <v>0</v>
      </c>
      <c r="P23" s="41">
        <f t="shared" si="7"/>
        <v>1.1614532727272726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3</v>
      </c>
      <c r="D24" s="34">
        <f t="shared" si="1"/>
        <v>0</v>
      </c>
      <c r="E24" s="3">
        <f>COUNTIF(Vertices[Degree],"&gt;= "&amp;D24)-COUNTIF(Vertices[Degree],"&gt;="&amp;D25)</f>
        <v>0</v>
      </c>
      <c r="F24" s="39">
        <f t="shared" si="2"/>
        <v>0.8000000000000002</v>
      </c>
      <c r="G24" s="40">
        <f>COUNTIF(Vertices[In-Degree],"&gt;= "&amp;F24)-COUNTIF(Vertices[In-Degree],"&gt;="&amp;F25)</f>
        <v>0</v>
      </c>
      <c r="H24" s="39">
        <f t="shared" si="3"/>
        <v>1.2</v>
      </c>
      <c r="I24" s="40">
        <f>COUNTIF(Vertices[Out-Degree],"&gt;= "&amp;H24)-COUNTIF(Vertices[Out-Degree],"&gt;="&amp;H25)</f>
        <v>0</v>
      </c>
      <c r="J24" s="39">
        <f t="shared" si="4"/>
        <v>2.4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0.09994759999999998</v>
      </c>
      <c r="O24" s="40">
        <f>COUNTIF(Vertices[Eigenvector Centrality],"&gt;= "&amp;N24)-COUNTIF(Vertices[Eigenvector Centrality],"&gt;="&amp;N25)</f>
        <v>0</v>
      </c>
      <c r="P24" s="39">
        <f t="shared" si="7"/>
        <v>1.1837289999999998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0.8363636363636365</v>
      </c>
      <c r="G25" s="42">
        <f>COUNTIF(Vertices[In-Degree],"&gt;= "&amp;F25)-COUNTIF(Vertices[In-Degree],"&gt;="&amp;F26)</f>
        <v>0</v>
      </c>
      <c r="H25" s="41">
        <f t="shared" si="3"/>
        <v>1.2545454545454544</v>
      </c>
      <c r="I25" s="42">
        <f>COUNTIF(Vertices[Out-Degree],"&gt;= "&amp;H25)-COUNTIF(Vertices[Out-Degree],"&gt;="&amp;H26)</f>
        <v>0</v>
      </c>
      <c r="J25" s="41">
        <f t="shared" si="4"/>
        <v>2.509090909090909</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0.10449067272727271</v>
      </c>
      <c r="O25" s="42">
        <f>COUNTIF(Vertices[Eigenvector Centrality],"&gt;= "&amp;N25)-COUNTIF(Vertices[Eigenvector Centrality],"&gt;="&amp;N26)</f>
        <v>0</v>
      </c>
      <c r="P25" s="41">
        <f t="shared" si="7"/>
        <v>1.206004727272727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0.8727272727272729</v>
      </c>
      <c r="G26" s="40">
        <f>COUNTIF(Vertices[In-Degree],"&gt;= "&amp;F26)-COUNTIF(Vertices[In-Degree],"&gt;="&amp;F28)</f>
        <v>0</v>
      </c>
      <c r="H26" s="39">
        <f t="shared" si="3"/>
        <v>1.3090909090909089</v>
      </c>
      <c r="I26" s="40">
        <f>COUNTIF(Vertices[Out-Degree],"&gt;= "&amp;H26)-COUNTIF(Vertices[Out-Degree],"&gt;="&amp;H28)</f>
        <v>0</v>
      </c>
      <c r="J26" s="39">
        <f t="shared" si="4"/>
        <v>2.6181818181818177</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0.10903374545454543</v>
      </c>
      <c r="O26" s="40">
        <f>COUNTIF(Vertices[Eigenvector Centrality],"&gt;= "&amp;N26)-COUNTIF(Vertices[Eigenvector Centrality],"&gt;="&amp;N28)</f>
        <v>0</v>
      </c>
      <c r="P26" s="39">
        <f t="shared" si="7"/>
        <v>1.2282804545454542</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0.785714</v>
      </c>
      <c r="D27" s="34"/>
      <c r="E27" s="3">
        <f>COUNTIF(Vertices[Degree],"&gt;= "&amp;D27)-COUNTIF(Vertices[Degree],"&gt;="&amp;D28)</f>
        <v>0</v>
      </c>
      <c r="F27" s="78"/>
      <c r="G27" s="79">
        <f>COUNTIF(Vertices[In-Degree],"&gt;= "&amp;F27)-COUNTIF(Vertices[In-Degree],"&gt;="&amp;F28)</f>
        <v>-9</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-12</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1.3636363636363633</v>
      </c>
      <c r="I28" s="42">
        <f>COUNTIF(Vertices[Out-Degree],"&gt;= "&amp;H28)-COUNTIF(Vertices[Out-Degree],"&gt;="&amp;H40)</f>
        <v>0</v>
      </c>
      <c r="J28" s="41">
        <f>J26+($J$57-$J$2)/BinDivisor</f>
        <v>2.7272727272727266</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0.11357681818181815</v>
      </c>
      <c r="O28" s="42">
        <f>COUNTIF(Vertices[Eigenvector Centrality],"&gt;= "&amp;N28)-COUNTIF(Vertices[Eigenvector Centrality],"&gt;="&amp;N40)</f>
        <v>0</v>
      </c>
      <c r="P28" s="41">
        <f>P26+($P$57-$P$2)/BinDivisor</f>
        <v>1.2505561818181814</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0.03787878787878788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446</v>
      </c>
      <c r="B30" s="36">
        <v>0.5875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447</v>
      </c>
      <c r="B32" s="36" t="s">
        <v>448</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-9</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-4</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-12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-9</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-4</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-12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1.4181818181818178</v>
      </c>
      <c r="I40" s="40">
        <f>COUNTIF(Vertices[Out-Degree],"&gt;= "&amp;H40)-COUNTIF(Vertices[Out-Degree],"&gt;="&amp;H41)</f>
        <v>0</v>
      </c>
      <c r="J40" s="39">
        <f>J28+($J$57-$J$2)/BinDivisor</f>
        <v>2.8363636363636355</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0.11811989090909088</v>
      </c>
      <c r="O40" s="40">
        <f>COUNTIF(Vertices[Eigenvector Centrality],"&gt;= "&amp;N40)-COUNTIF(Vertices[Eigenvector Centrality],"&gt;="&amp;N41)</f>
        <v>0</v>
      </c>
      <c r="P40" s="39">
        <f>P28+($P$57-$P$2)/BinDivisor</f>
        <v>1.2728319090909086</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8</v>
      </c>
      <c r="H41" s="41">
        <f aca="true" t="shared" si="12" ref="H41:H56">H40+($H$57-$H$2)/BinDivisor</f>
        <v>1.4727272727272722</v>
      </c>
      <c r="I41" s="42">
        <f>COUNTIF(Vertices[Out-Degree],"&gt;= "&amp;H41)-COUNTIF(Vertices[Out-Degree],"&gt;="&amp;H42)</f>
        <v>0</v>
      </c>
      <c r="J41" s="41">
        <f aca="true" t="shared" si="13" ref="J41:J56">J40+($J$57-$J$2)/BinDivisor</f>
        <v>2.9454545454545444</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0.1226629636363636</v>
      </c>
      <c r="O41" s="42">
        <f>COUNTIF(Vertices[Eigenvector Centrality],"&gt;= "&amp;N41)-COUNTIF(Vertices[Eigenvector Centrality],"&gt;="&amp;N42)</f>
        <v>0</v>
      </c>
      <c r="P41" s="41">
        <f aca="true" t="shared" si="16" ref="P41:P56">P40+($P$57-$P$2)/BinDivisor</f>
        <v>1.2951076363636358</v>
      </c>
      <c r="Q41" s="42">
        <f>COUNTIF(Vertices[PageRank],"&gt;= "&amp;P41)-COUNTIF(Vertices[PageRank],"&gt;="&amp;P42)</f>
        <v>1</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1.5272727272727267</v>
      </c>
      <c r="I42" s="40">
        <f>COUNTIF(Vertices[Out-Degree],"&gt;= "&amp;H42)-COUNTIF(Vertices[Out-Degree],"&gt;="&amp;H43)</f>
        <v>0</v>
      </c>
      <c r="J42" s="39">
        <f t="shared" si="13"/>
        <v>3.0545454545454533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0.12720603636363634</v>
      </c>
      <c r="O42" s="40">
        <f>COUNTIF(Vertices[Eigenvector Centrality],"&gt;= "&amp;N42)-COUNTIF(Vertices[Eigenvector Centrality],"&gt;="&amp;N43)</f>
        <v>0</v>
      </c>
      <c r="P42" s="39">
        <f t="shared" si="16"/>
        <v>1.317383363636363</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1.5818181818181811</v>
      </c>
      <c r="I43" s="42">
        <f>COUNTIF(Vertices[Out-Degree],"&gt;= "&amp;H43)-COUNTIF(Vertices[Out-Degree],"&gt;="&amp;H44)</f>
        <v>0</v>
      </c>
      <c r="J43" s="41">
        <f t="shared" si="13"/>
        <v>3.1636363636363622</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0.13174910909090906</v>
      </c>
      <c r="O43" s="42">
        <f>COUNTIF(Vertices[Eigenvector Centrality],"&gt;= "&amp;N43)-COUNTIF(Vertices[Eigenvector Centrality],"&gt;="&amp;N44)</f>
        <v>0</v>
      </c>
      <c r="P43" s="41">
        <f t="shared" si="16"/>
        <v>1.3396590909090902</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1.6363636363636356</v>
      </c>
      <c r="I44" s="40">
        <f>COUNTIF(Vertices[Out-Degree],"&gt;= "&amp;H44)-COUNTIF(Vertices[Out-Degree],"&gt;="&amp;H45)</f>
        <v>0</v>
      </c>
      <c r="J44" s="39">
        <f t="shared" si="13"/>
        <v>3.272727272727271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0.13629218181818178</v>
      </c>
      <c r="O44" s="40">
        <f>COUNTIF(Vertices[Eigenvector Centrality],"&gt;= "&amp;N44)-COUNTIF(Vertices[Eigenvector Centrality],"&gt;="&amp;N45)</f>
        <v>0</v>
      </c>
      <c r="P44" s="39">
        <f t="shared" si="16"/>
        <v>1.3619348181818174</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1.69090909090909</v>
      </c>
      <c r="I45" s="42">
        <f>COUNTIF(Vertices[Out-Degree],"&gt;= "&amp;H45)-COUNTIF(Vertices[Out-Degree],"&gt;="&amp;H46)</f>
        <v>0</v>
      </c>
      <c r="J45" s="41">
        <f t="shared" si="13"/>
        <v>3.38181818181818</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0.1408352545454545</v>
      </c>
      <c r="O45" s="42">
        <f>COUNTIF(Vertices[Eigenvector Centrality],"&gt;= "&amp;N45)-COUNTIF(Vertices[Eigenvector Centrality],"&gt;="&amp;N46)</f>
        <v>0</v>
      </c>
      <c r="P45" s="41">
        <f t="shared" si="16"/>
        <v>1.3842105454545446</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1.7454545454545445</v>
      </c>
      <c r="I46" s="40">
        <f>COUNTIF(Vertices[Out-Degree],"&gt;= "&amp;H46)-COUNTIF(Vertices[Out-Degree],"&gt;="&amp;H47)</f>
        <v>0</v>
      </c>
      <c r="J46" s="39">
        <f t="shared" si="13"/>
        <v>3.490909090909089</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0.14537832727272723</v>
      </c>
      <c r="O46" s="40">
        <f>COUNTIF(Vertices[Eigenvector Centrality],"&gt;= "&amp;N46)-COUNTIF(Vertices[Eigenvector Centrality],"&gt;="&amp;N47)</f>
        <v>0</v>
      </c>
      <c r="P46" s="39">
        <f t="shared" si="16"/>
        <v>1.4064862727272718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1.799999999999999</v>
      </c>
      <c r="I47" s="42">
        <f>COUNTIF(Vertices[Out-Degree],"&gt;= "&amp;H47)-COUNTIF(Vertices[Out-Degree],"&gt;="&amp;H48)</f>
        <v>0</v>
      </c>
      <c r="J47" s="41">
        <f t="shared" si="13"/>
        <v>3.599999999999998</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0.14992139999999995</v>
      </c>
      <c r="O47" s="42">
        <f>COUNTIF(Vertices[Eigenvector Centrality],"&gt;= "&amp;N47)-COUNTIF(Vertices[Eigenvector Centrality],"&gt;="&amp;N48)</f>
        <v>0</v>
      </c>
      <c r="P47" s="41">
        <f t="shared" si="16"/>
        <v>1.428761999999999</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1.8545454545454534</v>
      </c>
      <c r="I48" s="40">
        <f>COUNTIF(Vertices[Out-Degree],"&gt;= "&amp;H48)-COUNTIF(Vertices[Out-Degree],"&gt;="&amp;H49)</f>
        <v>0</v>
      </c>
      <c r="J48" s="39">
        <f t="shared" si="13"/>
        <v>3.7090909090909068</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0.15446447272727268</v>
      </c>
      <c r="O48" s="40">
        <f>COUNTIF(Vertices[Eigenvector Centrality],"&gt;= "&amp;N48)-COUNTIF(Vertices[Eigenvector Centrality],"&gt;="&amp;N49)</f>
        <v>0</v>
      </c>
      <c r="P48" s="39">
        <f t="shared" si="16"/>
        <v>1.4510377272727262</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1.9090909090909078</v>
      </c>
      <c r="I49" s="42">
        <f>COUNTIF(Vertices[Out-Degree],"&gt;= "&amp;H49)-COUNTIF(Vertices[Out-Degree],"&gt;="&amp;H50)</f>
        <v>0</v>
      </c>
      <c r="J49" s="41">
        <f t="shared" si="13"/>
        <v>3.8181818181818157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0.1590075454545454</v>
      </c>
      <c r="O49" s="42">
        <f>COUNTIF(Vertices[Eigenvector Centrality],"&gt;= "&amp;N49)-COUNTIF(Vertices[Eigenvector Centrality],"&gt;="&amp;N50)</f>
        <v>0</v>
      </c>
      <c r="P49" s="41">
        <f t="shared" si="16"/>
        <v>1.4733134545454534</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1.9636363636363623</v>
      </c>
      <c r="I50" s="40">
        <f>COUNTIF(Vertices[Out-Degree],"&gt;= "&amp;H50)-COUNTIF(Vertices[Out-Degree],"&gt;="&amp;H51)</f>
        <v>0</v>
      </c>
      <c r="J50" s="39">
        <f t="shared" si="13"/>
        <v>3.9272727272727246</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0.16355061818181812</v>
      </c>
      <c r="O50" s="40">
        <f>COUNTIF(Vertices[Eigenvector Centrality],"&gt;= "&amp;N50)-COUNTIF(Vertices[Eigenvector Centrality],"&gt;="&amp;N51)</f>
        <v>0</v>
      </c>
      <c r="P50" s="39">
        <f t="shared" si="16"/>
        <v>1.4955891818181806</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2.0181818181818167</v>
      </c>
      <c r="I51" s="42">
        <f>COUNTIF(Vertices[Out-Degree],"&gt;= "&amp;H51)-COUNTIF(Vertices[Out-Degree],"&gt;="&amp;H52)</f>
        <v>0</v>
      </c>
      <c r="J51" s="41">
        <f t="shared" si="13"/>
        <v>4.0363636363636335</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0.16809369090909085</v>
      </c>
      <c r="O51" s="42">
        <f>COUNTIF(Vertices[Eigenvector Centrality],"&gt;= "&amp;N51)-COUNTIF(Vertices[Eigenvector Centrality],"&gt;="&amp;N52)</f>
        <v>0</v>
      </c>
      <c r="P51" s="41">
        <f t="shared" si="16"/>
        <v>1.5178649090909078</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2.0727272727272714</v>
      </c>
      <c r="I52" s="40">
        <f>COUNTIF(Vertices[Out-Degree],"&gt;= "&amp;H52)-COUNTIF(Vertices[Out-Degree],"&gt;="&amp;H53)</f>
        <v>0</v>
      </c>
      <c r="J52" s="39">
        <f t="shared" si="13"/>
        <v>4.145454545454543</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0.17263676363636357</v>
      </c>
      <c r="O52" s="40">
        <f>COUNTIF(Vertices[Eigenvector Centrality],"&gt;= "&amp;N52)-COUNTIF(Vertices[Eigenvector Centrality],"&gt;="&amp;N53)</f>
        <v>0</v>
      </c>
      <c r="P52" s="39">
        <f t="shared" si="16"/>
        <v>1.540140636363635</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2.127272727272726</v>
      </c>
      <c r="I53" s="42">
        <f>COUNTIF(Vertices[Out-Degree],"&gt;= "&amp;H53)-COUNTIF(Vertices[Out-Degree],"&gt;="&amp;H54)</f>
        <v>0</v>
      </c>
      <c r="J53" s="41">
        <f t="shared" si="13"/>
        <v>4.254545454545452</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0.1771798363636363</v>
      </c>
      <c r="O53" s="42">
        <f>COUNTIF(Vertices[Eigenvector Centrality],"&gt;= "&amp;N53)-COUNTIF(Vertices[Eigenvector Centrality],"&gt;="&amp;N54)</f>
        <v>0</v>
      </c>
      <c r="P53" s="41">
        <f t="shared" si="16"/>
        <v>1.5624163636363622</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2.1818181818181808</v>
      </c>
      <c r="I54" s="40">
        <f>COUNTIF(Vertices[Out-Degree],"&gt;= "&amp;H54)-COUNTIF(Vertices[Out-Degree],"&gt;="&amp;H55)</f>
        <v>0</v>
      </c>
      <c r="J54" s="39">
        <f t="shared" si="13"/>
        <v>4.3636363636363615</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0.18172290909090902</v>
      </c>
      <c r="O54" s="40">
        <f>COUNTIF(Vertices[Eigenvector Centrality],"&gt;= "&amp;N54)-COUNTIF(Vertices[Eigenvector Centrality],"&gt;="&amp;N55)</f>
        <v>0</v>
      </c>
      <c r="P54" s="39">
        <f t="shared" si="16"/>
        <v>1.5846920909090894</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2.2363636363636354</v>
      </c>
      <c r="I55" s="42">
        <f>COUNTIF(Vertices[Out-Degree],"&gt;= "&amp;H55)-COUNTIF(Vertices[Out-Degree],"&gt;="&amp;H56)</f>
        <v>0</v>
      </c>
      <c r="J55" s="41">
        <f t="shared" si="13"/>
        <v>4.472727272727271</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0.18626598181818174</v>
      </c>
      <c r="O55" s="42">
        <f>COUNTIF(Vertices[Eigenvector Centrality],"&gt;= "&amp;N55)-COUNTIF(Vertices[Eigenvector Centrality],"&gt;="&amp;N56)</f>
        <v>0</v>
      </c>
      <c r="P55" s="41">
        <f t="shared" si="16"/>
        <v>1.6069678181818166</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2.29090909090909</v>
      </c>
      <c r="I56" s="40">
        <f>COUNTIF(Vertices[Out-Degree],"&gt;= "&amp;H56)-COUNTIF(Vertices[Out-Degree],"&gt;="&amp;H57)</f>
        <v>0</v>
      </c>
      <c r="J56" s="39">
        <f t="shared" si="13"/>
        <v>4.58181818181818</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0.19080905454545447</v>
      </c>
      <c r="O56" s="40">
        <f>COUNTIF(Vertices[Eigenvector Centrality],"&gt;= "&amp;N56)-COUNTIF(Vertices[Eigenvector Centrality],"&gt;="&amp;N57)</f>
        <v>0</v>
      </c>
      <c r="P56" s="39">
        <f t="shared" si="16"/>
        <v>1.6292435454545438</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1</v>
      </c>
      <c r="H57" s="43">
        <f>MAX(Vertices[Out-Degree])</f>
        <v>3</v>
      </c>
      <c r="I57" s="44">
        <f>COUNTIF(Vertices[Out-Degree],"&gt;= "&amp;H57)-COUNTIF(Vertices[Out-Degree],"&gt;="&amp;H58)</f>
        <v>1</v>
      </c>
      <c r="J57" s="43">
        <f>MAX(Vertices[Betweenness Centrality])</f>
        <v>6</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0.249869</v>
      </c>
      <c r="O57" s="44">
        <f>COUNTIF(Vertices[Eigenvector Centrality],"&gt;= "&amp;N57)-COUNTIF(Vertices[Eigenvector Centrality],"&gt;="&amp;N58)</f>
        <v>4</v>
      </c>
      <c r="P57" s="43">
        <f>MAX(Vertices[PageRank])</f>
        <v>1.918828</v>
      </c>
      <c r="Q57" s="44">
        <f>COUNTIF(Vertices[PageRank],"&gt;= "&amp;P57)-COUNTIF(Vertices[PageRank],"&gt;="&amp;P58)</f>
        <v>1</v>
      </c>
      <c r="R57" s="43">
        <f>MAX(Vertices[Clustering Coefficient])</f>
        <v>0</v>
      </c>
      <c r="S57" s="47">
        <f>COUNTIF(Vertices[Clustering Coefficient],"&gt;= "&amp;R57)-COUNTIF(Vertices[Clustering Coefficient],"&gt;="&amp;R58)</f>
        <v>12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0.8333333333333334</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0.8333333333333334</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6</v>
      </c>
    </row>
    <row r="99" spans="1:2" ht="15">
      <c r="A99" s="35" t="s">
        <v>102</v>
      </c>
      <c r="B99" s="49">
        <f>_xlfn.IFERROR(AVERAGE(Vertices[Betweenness Centrality]),NoMetricMessage)</f>
        <v>0.5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0.41111108333333335</v>
      </c>
    </row>
    <row r="114" spans="1:2" ht="15">
      <c r="A114" s="35" t="s">
        <v>109</v>
      </c>
      <c r="B114" s="49">
        <f>_xlfn.IFERROR(MEDIAN(Vertices[Closeness Centrality]),NoMetricMessage)</f>
        <v>0.2</v>
      </c>
    </row>
    <row r="125" spans="1:2" ht="15">
      <c r="A125" s="35" t="s">
        <v>112</v>
      </c>
      <c r="B125" s="49">
        <f>IF(COUNT(Vertices[Eigenvector Centrality])&gt;0,N2,NoMetricMessage)</f>
        <v>0</v>
      </c>
    </row>
    <row r="126" spans="1:2" ht="15">
      <c r="A126" s="35" t="s">
        <v>113</v>
      </c>
      <c r="B126" s="49">
        <f>IF(COUNT(Vertices[Eigenvector Centrality])&gt;0,N57,NoMetricMessage)</f>
        <v>0.249869</v>
      </c>
    </row>
    <row r="127" spans="1:2" ht="15">
      <c r="A127" s="35" t="s">
        <v>114</v>
      </c>
      <c r="B127" s="49">
        <f>_xlfn.IFERROR(AVERAGE(Vertices[Eigenvector Centrality]),NoMetricMessage)</f>
        <v>0.08333316666666667</v>
      </c>
    </row>
    <row r="128" spans="1:2" ht="15">
      <c r="A128" s="35" t="s">
        <v>115</v>
      </c>
      <c r="B128" s="49">
        <f>_xlfn.IFERROR(MEDIAN(Vertices[Eigenvector Centrality]),NoMetricMessage)</f>
        <v>9.95E-05</v>
      </c>
    </row>
    <row r="139" spans="1:2" ht="15">
      <c r="A139" s="35" t="s">
        <v>140</v>
      </c>
      <c r="B139" s="49">
        <f>IF(COUNT(Vertices[PageRank])&gt;0,P2,NoMetricMessage)</f>
        <v>0.693663</v>
      </c>
    </row>
    <row r="140" spans="1:2" ht="15">
      <c r="A140" s="35" t="s">
        <v>141</v>
      </c>
      <c r="B140" s="49">
        <f>IF(COUNT(Vertices[PageRank])&gt;0,P57,NoMetricMessage)</f>
        <v>1.918828</v>
      </c>
    </row>
    <row r="141" spans="1:2" ht="15">
      <c r="A141" s="35" t="s">
        <v>142</v>
      </c>
      <c r="B141" s="49">
        <f>_xlfn.IFERROR(AVERAGE(Vertices[PageRank]),NoMetricMessage)</f>
        <v>0.9999546666666667</v>
      </c>
    </row>
    <row r="142" spans="1:2" ht="15">
      <c r="A142" s="35" t="s">
        <v>143</v>
      </c>
      <c r="B142" s="49">
        <f>_xlfn.IFERROR(MEDIAN(Vertices[PageRank]),NoMetricMessage)</f>
        <v>0.999955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393</v>
      </c>
      <c r="K7" s="13" t="s">
        <v>394</v>
      </c>
    </row>
    <row r="8" spans="1:11" ht="409.5">
      <c r="A8"/>
      <c r="B8">
        <v>2</v>
      </c>
      <c r="C8">
        <v>2</v>
      </c>
      <c r="D8" t="s">
        <v>61</v>
      </c>
      <c r="E8" t="s">
        <v>61</v>
      </c>
      <c r="H8" t="s">
        <v>73</v>
      </c>
      <c r="J8" t="s">
        <v>395</v>
      </c>
      <c r="K8" s="13" t="s">
        <v>396</v>
      </c>
    </row>
    <row r="9" spans="1:11" ht="409.5">
      <c r="A9"/>
      <c r="B9">
        <v>3</v>
      </c>
      <c r="C9">
        <v>4</v>
      </c>
      <c r="D9" t="s">
        <v>62</v>
      </c>
      <c r="E9" t="s">
        <v>62</v>
      </c>
      <c r="H9" t="s">
        <v>74</v>
      </c>
      <c r="J9" t="s">
        <v>397</v>
      </c>
      <c r="K9" s="13" t="s">
        <v>398</v>
      </c>
    </row>
    <row r="10" spans="1:11" ht="409.5">
      <c r="A10"/>
      <c r="B10">
        <v>4</v>
      </c>
      <c r="D10" t="s">
        <v>63</v>
      </c>
      <c r="E10" t="s">
        <v>63</v>
      </c>
      <c r="H10" t="s">
        <v>75</v>
      </c>
      <c r="J10" t="s">
        <v>399</v>
      </c>
      <c r="K10" s="13" t="s">
        <v>400</v>
      </c>
    </row>
    <row r="11" spans="1:11" ht="15">
      <c r="A11"/>
      <c r="B11">
        <v>5</v>
      </c>
      <c r="D11" t="s">
        <v>46</v>
      </c>
      <c r="E11">
        <v>1</v>
      </c>
      <c r="H11" t="s">
        <v>76</v>
      </c>
      <c r="J11" t="s">
        <v>401</v>
      </c>
      <c r="K11" t="s">
        <v>402</v>
      </c>
    </row>
    <row r="12" spans="1:11" ht="15">
      <c r="A12"/>
      <c r="B12"/>
      <c r="D12" t="s">
        <v>64</v>
      </c>
      <c r="E12">
        <v>2</v>
      </c>
      <c r="H12">
        <v>0</v>
      </c>
      <c r="J12" t="s">
        <v>403</v>
      </c>
      <c r="K12" t="s">
        <v>404</v>
      </c>
    </row>
    <row r="13" spans="1:11" ht="15">
      <c r="A13"/>
      <c r="B13"/>
      <c r="D13">
        <v>1</v>
      </c>
      <c r="E13">
        <v>3</v>
      </c>
      <c r="H13">
        <v>1</v>
      </c>
      <c r="J13" t="s">
        <v>405</v>
      </c>
      <c r="K13" t="s">
        <v>406</v>
      </c>
    </row>
    <row r="14" spans="4:11" ht="15">
      <c r="D14">
        <v>2</v>
      </c>
      <c r="E14">
        <v>4</v>
      </c>
      <c r="H14">
        <v>2</v>
      </c>
      <c r="J14" t="s">
        <v>407</v>
      </c>
      <c r="K14" t="s">
        <v>408</v>
      </c>
    </row>
    <row r="15" spans="4:11" ht="15">
      <c r="D15">
        <v>3</v>
      </c>
      <c r="E15">
        <v>5</v>
      </c>
      <c r="H15">
        <v>3</v>
      </c>
      <c r="J15" t="s">
        <v>409</v>
      </c>
      <c r="K15" t="s">
        <v>410</v>
      </c>
    </row>
    <row r="16" spans="4:11" ht="15">
      <c r="D16">
        <v>4</v>
      </c>
      <c r="E16">
        <v>6</v>
      </c>
      <c r="H16">
        <v>4</v>
      </c>
      <c r="J16" t="s">
        <v>411</v>
      </c>
      <c r="K16" t="s">
        <v>412</v>
      </c>
    </row>
    <row r="17" spans="4:11" ht="15">
      <c r="D17">
        <v>5</v>
      </c>
      <c r="E17">
        <v>7</v>
      </c>
      <c r="H17">
        <v>5</v>
      </c>
      <c r="J17" t="s">
        <v>413</v>
      </c>
      <c r="K17" t="s">
        <v>414</v>
      </c>
    </row>
    <row r="18" spans="4:11" ht="15">
      <c r="D18">
        <v>6</v>
      </c>
      <c r="E18">
        <v>8</v>
      </c>
      <c r="H18">
        <v>6</v>
      </c>
      <c r="J18" t="s">
        <v>415</v>
      </c>
      <c r="K18" t="s">
        <v>416</v>
      </c>
    </row>
    <row r="19" spans="4:11" ht="15">
      <c r="D19">
        <v>7</v>
      </c>
      <c r="E19">
        <v>9</v>
      </c>
      <c r="H19">
        <v>7</v>
      </c>
      <c r="J19" t="s">
        <v>417</v>
      </c>
      <c r="K19" t="s">
        <v>418</v>
      </c>
    </row>
    <row r="20" spans="4:11" ht="15">
      <c r="D20">
        <v>8</v>
      </c>
      <c r="H20">
        <v>8</v>
      </c>
      <c r="J20" t="s">
        <v>419</v>
      </c>
      <c r="K20" t="s">
        <v>420</v>
      </c>
    </row>
    <row r="21" spans="4:11" ht="409.5">
      <c r="D21">
        <v>9</v>
      </c>
      <c r="H21">
        <v>9</v>
      </c>
      <c r="J21" t="s">
        <v>421</v>
      </c>
      <c r="K21" s="13" t="s">
        <v>422</v>
      </c>
    </row>
    <row r="22" spans="4:11" ht="409.5">
      <c r="D22">
        <v>10</v>
      </c>
      <c r="J22" t="s">
        <v>423</v>
      </c>
      <c r="K22" s="13" t="s">
        <v>424</v>
      </c>
    </row>
    <row r="23" spans="4:11" ht="409.5">
      <c r="D23">
        <v>11</v>
      </c>
      <c r="J23" t="s">
        <v>425</v>
      </c>
      <c r="K23" s="13" t="s">
        <v>426</v>
      </c>
    </row>
    <row r="24" spans="10:11" ht="409.5">
      <c r="J24" t="s">
        <v>427</v>
      </c>
      <c r="K24" s="13" t="s">
        <v>610</v>
      </c>
    </row>
    <row r="25" spans="10:11" ht="15">
      <c r="J25" t="s">
        <v>428</v>
      </c>
      <c r="K25" t="b">
        <v>0</v>
      </c>
    </row>
    <row r="26" spans="10:11" ht="15">
      <c r="J26" t="s">
        <v>608</v>
      </c>
      <c r="K26" t="s">
        <v>609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441</v>
      </c>
      <c r="B2" s="128" t="s">
        <v>442</v>
      </c>
      <c r="C2" s="67" t="s">
        <v>443</v>
      </c>
    </row>
    <row r="3" spans="1:3" ht="15">
      <c r="A3" s="127" t="s">
        <v>430</v>
      </c>
      <c r="B3" s="127" t="s">
        <v>430</v>
      </c>
      <c r="C3" s="36">
        <v>3</v>
      </c>
    </row>
    <row r="4" spans="1:3" ht="15">
      <c r="A4" s="127" t="s">
        <v>431</v>
      </c>
      <c r="B4" s="127" t="s">
        <v>431</v>
      </c>
      <c r="C4" s="36">
        <v>4</v>
      </c>
    </row>
    <row r="5" spans="1:3" ht="15">
      <c r="A5" s="127" t="s">
        <v>432</v>
      </c>
      <c r="B5" s="127" t="s">
        <v>432</v>
      </c>
      <c r="C5" s="36">
        <v>1</v>
      </c>
    </row>
    <row r="6" spans="1:3" ht="15">
      <c r="A6" s="127" t="s">
        <v>433</v>
      </c>
      <c r="B6" s="127" t="s">
        <v>433</v>
      </c>
      <c r="C6"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449</v>
      </c>
      <c r="B1" s="13" t="s">
        <v>450</v>
      </c>
      <c r="C1" s="85" t="s">
        <v>451</v>
      </c>
      <c r="D1" s="85" t="s">
        <v>453</v>
      </c>
      <c r="E1" s="13" t="s">
        <v>452</v>
      </c>
      <c r="F1" s="13" t="s">
        <v>455</v>
      </c>
      <c r="G1" s="85" t="s">
        <v>454</v>
      </c>
      <c r="H1" s="85" t="s">
        <v>457</v>
      </c>
      <c r="I1" s="13" t="s">
        <v>456</v>
      </c>
      <c r="J1" s="13" t="s">
        <v>458</v>
      </c>
    </row>
    <row r="2" spans="1:10" ht="15">
      <c r="A2" s="89" t="s">
        <v>237</v>
      </c>
      <c r="B2" s="85">
        <v>1</v>
      </c>
      <c r="C2" s="85"/>
      <c r="D2" s="85"/>
      <c r="E2" s="89" t="s">
        <v>234</v>
      </c>
      <c r="F2" s="85">
        <v>1</v>
      </c>
      <c r="G2" s="85"/>
      <c r="H2" s="85"/>
      <c r="I2" s="89" t="s">
        <v>235</v>
      </c>
      <c r="J2" s="85">
        <v>1</v>
      </c>
    </row>
    <row r="3" spans="1:10" ht="15">
      <c r="A3" s="89" t="s">
        <v>236</v>
      </c>
      <c r="B3" s="85">
        <v>1</v>
      </c>
      <c r="C3" s="85"/>
      <c r="D3" s="85"/>
      <c r="E3" s="89" t="s">
        <v>236</v>
      </c>
      <c r="F3" s="85">
        <v>1</v>
      </c>
      <c r="G3" s="85"/>
      <c r="H3" s="85"/>
      <c r="I3" s="85"/>
      <c r="J3" s="85"/>
    </row>
    <row r="4" spans="1:10" ht="15">
      <c r="A4" s="89" t="s">
        <v>235</v>
      </c>
      <c r="B4" s="85">
        <v>1</v>
      </c>
      <c r="C4" s="85"/>
      <c r="D4" s="85"/>
      <c r="E4" s="89" t="s">
        <v>237</v>
      </c>
      <c r="F4" s="85">
        <v>1</v>
      </c>
      <c r="G4" s="85"/>
      <c r="H4" s="85"/>
      <c r="I4" s="85"/>
      <c r="J4" s="85"/>
    </row>
    <row r="5" spans="1:10" ht="15">
      <c r="A5" s="89" t="s">
        <v>234</v>
      </c>
      <c r="B5" s="85">
        <v>1</v>
      </c>
      <c r="C5" s="85"/>
      <c r="D5" s="85"/>
      <c r="E5" s="85"/>
      <c r="F5" s="85"/>
      <c r="G5" s="85"/>
      <c r="H5" s="85"/>
      <c r="I5" s="85"/>
      <c r="J5" s="85"/>
    </row>
    <row r="8" spans="1:10" ht="15" customHeight="1">
      <c r="A8" s="13" t="s">
        <v>461</v>
      </c>
      <c r="B8" s="13" t="s">
        <v>450</v>
      </c>
      <c r="C8" s="85" t="s">
        <v>462</v>
      </c>
      <c r="D8" s="85" t="s">
        <v>453</v>
      </c>
      <c r="E8" s="13" t="s">
        <v>463</v>
      </c>
      <c r="F8" s="13" t="s">
        <v>455</v>
      </c>
      <c r="G8" s="85" t="s">
        <v>464</v>
      </c>
      <c r="H8" s="85" t="s">
        <v>457</v>
      </c>
      <c r="I8" s="13" t="s">
        <v>465</v>
      </c>
      <c r="J8" s="13" t="s">
        <v>458</v>
      </c>
    </row>
    <row r="9" spans="1:10" ht="15">
      <c r="A9" s="85" t="s">
        <v>238</v>
      </c>
      <c r="B9" s="85">
        <v>2</v>
      </c>
      <c r="C9" s="85"/>
      <c r="D9" s="85"/>
      <c r="E9" s="85" t="s">
        <v>238</v>
      </c>
      <c r="F9" s="85">
        <v>2</v>
      </c>
      <c r="G9" s="85"/>
      <c r="H9" s="85"/>
      <c r="I9" s="85" t="s">
        <v>239</v>
      </c>
      <c r="J9" s="85">
        <v>1</v>
      </c>
    </row>
    <row r="10" spans="1:10" ht="15">
      <c r="A10" s="85" t="s">
        <v>240</v>
      </c>
      <c r="B10" s="85">
        <v>1</v>
      </c>
      <c r="C10" s="85"/>
      <c r="D10" s="85"/>
      <c r="E10" s="85" t="s">
        <v>240</v>
      </c>
      <c r="F10" s="85">
        <v>1</v>
      </c>
      <c r="G10" s="85"/>
      <c r="H10" s="85"/>
      <c r="I10" s="85"/>
      <c r="J10" s="85"/>
    </row>
    <row r="11" spans="1:10" ht="15">
      <c r="A11" s="85" t="s">
        <v>239</v>
      </c>
      <c r="B11" s="85">
        <v>1</v>
      </c>
      <c r="C11" s="85"/>
      <c r="D11" s="85"/>
      <c r="E11" s="85"/>
      <c r="F11" s="85"/>
      <c r="G11" s="85"/>
      <c r="H11" s="85"/>
      <c r="I11" s="85"/>
      <c r="J11" s="85"/>
    </row>
    <row r="14" spans="1:10" ht="15" customHeight="1">
      <c r="A14" s="85" t="s">
        <v>468</v>
      </c>
      <c r="B14" s="85" t="s">
        <v>450</v>
      </c>
      <c r="C14" s="85" t="s">
        <v>469</v>
      </c>
      <c r="D14" s="85" t="s">
        <v>453</v>
      </c>
      <c r="E14" s="85" t="s">
        <v>470</v>
      </c>
      <c r="F14" s="85" t="s">
        <v>455</v>
      </c>
      <c r="G14" s="85" t="s">
        <v>471</v>
      </c>
      <c r="H14" s="85" t="s">
        <v>457</v>
      </c>
      <c r="I14" s="85" t="s">
        <v>472</v>
      </c>
      <c r="J14" s="85" t="s">
        <v>458</v>
      </c>
    </row>
    <row r="15" spans="1:10" ht="15">
      <c r="A15" s="85"/>
      <c r="B15" s="85"/>
      <c r="C15" s="85"/>
      <c r="D15" s="85"/>
      <c r="E15" s="85"/>
      <c r="F15" s="85"/>
      <c r="G15" s="85"/>
      <c r="H15" s="85"/>
      <c r="I15" s="85"/>
      <c r="J15" s="85"/>
    </row>
    <row r="17" spans="1:10" ht="15" customHeight="1">
      <c r="A17" s="13" t="s">
        <v>474</v>
      </c>
      <c r="B17" s="13" t="s">
        <v>450</v>
      </c>
      <c r="C17" s="85" t="s">
        <v>485</v>
      </c>
      <c r="D17" s="85" t="s">
        <v>453</v>
      </c>
      <c r="E17" s="13" t="s">
        <v>486</v>
      </c>
      <c r="F17" s="13" t="s">
        <v>455</v>
      </c>
      <c r="G17" s="85" t="s">
        <v>489</v>
      </c>
      <c r="H17" s="85" t="s">
        <v>457</v>
      </c>
      <c r="I17" s="13" t="s">
        <v>490</v>
      </c>
      <c r="J17" s="13" t="s">
        <v>458</v>
      </c>
    </row>
    <row r="18" spans="1:10" ht="15">
      <c r="A18" s="91" t="s">
        <v>475</v>
      </c>
      <c r="B18" s="91">
        <v>6</v>
      </c>
      <c r="C18" s="91"/>
      <c r="D18" s="91"/>
      <c r="E18" s="91" t="s">
        <v>480</v>
      </c>
      <c r="F18" s="91">
        <v>4</v>
      </c>
      <c r="G18" s="91"/>
      <c r="H18" s="91"/>
      <c r="I18" s="91" t="s">
        <v>484</v>
      </c>
      <c r="J18" s="91">
        <v>2</v>
      </c>
    </row>
    <row r="19" spans="1:10" ht="15">
      <c r="A19" s="91" t="s">
        <v>476</v>
      </c>
      <c r="B19" s="91">
        <v>0</v>
      </c>
      <c r="C19" s="91"/>
      <c r="D19" s="91"/>
      <c r="E19" s="91" t="s">
        <v>482</v>
      </c>
      <c r="F19" s="91">
        <v>3</v>
      </c>
      <c r="G19" s="91"/>
      <c r="H19" s="91"/>
      <c r="I19" s="91" t="s">
        <v>491</v>
      </c>
      <c r="J19" s="91">
        <v>2</v>
      </c>
    </row>
    <row r="20" spans="1:10" ht="15">
      <c r="A20" s="91" t="s">
        <v>477</v>
      </c>
      <c r="B20" s="91">
        <v>0</v>
      </c>
      <c r="C20" s="91"/>
      <c r="D20" s="91"/>
      <c r="E20" s="91" t="s">
        <v>481</v>
      </c>
      <c r="F20" s="91">
        <v>3</v>
      </c>
      <c r="G20" s="91"/>
      <c r="H20" s="91"/>
      <c r="I20" s="91" t="s">
        <v>492</v>
      </c>
      <c r="J20" s="91">
        <v>2</v>
      </c>
    </row>
    <row r="21" spans="1:10" ht="15">
      <c r="A21" s="91" t="s">
        <v>478</v>
      </c>
      <c r="B21" s="91">
        <v>220</v>
      </c>
      <c r="C21" s="91"/>
      <c r="D21" s="91"/>
      <c r="E21" s="91" t="s">
        <v>487</v>
      </c>
      <c r="F21" s="91">
        <v>2</v>
      </c>
      <c r="G21" s="91"/>
      <c r="H21" s="91"/>
      <c r="I21" s="91" t="s">
        <v>493</v>
      </c>
      <c r="J21" s="91">
        <v>2</v>
      </c>
    </row>
    <row r="22" spans="1:10" ht="15">
      <c r="A22" s="91" t="s">
        <v>479</v>
      </c>
      <c r="B22" s="91">
        <v>226</v>
      </c>
      <c r="C22" s="91"/>
      <c r="D22" s="91"/>
      <c r="E22" s="91" t="s">
        <v>488</v>
      </c>
      <c r="F22" s="91">
        <v>2</v>
      </c>
      <c r="G22" s="91"/>
      <c r="H22" s="91"/>
      <c r="I22" s="91" t="s">
        <v>494</v>
      </c>
      <c r="J22" s="91">
        <v>2</v>
      </c>
    </row>
    <row r="23" spans="1:10" ht="15">
      <c r="A23" s="91" t="s">
        <v>480</v>
      </c>
      <c r="B23" s="91">
        <v>7</v>
      </c>
      <c r="C23" s="91"/>
      <c r="D23" s="91"/>
      <c r="E23" s="91" t="s">
        <v>483</v>
      </c>
      <c r="F23" s="91">
        <v>2</v>
      </c>
      <c r="G23" s="91"/>
      <c r="H23" s="91"/>
      <c r="I23" s="91" t="s">
        <v>495</v>
      </c>
      <c r="J23" s="91">
        <v>2</v>
      </c>
    </row>
    <row r="24" spans="1:10" ht="15">
      <c r="A24" s="91" t="s">
        <v>481</v>
      </c>
      <c r="B24" s="91">
        <v>3</v>
      </c>
      <c r="C24" s="91"/>
      <c r="D24" s="91"/>
      <c r="E24" s="91"/>
      <c r="F24" s="91"/>
      <c r="G24" s="91"/>
      <c r="H24" s="91"/>
      <c r="I24" s="91" t="s">
        <v>496</v>
      </c>
      <c r="J24" s="91">
        <v>2</v>
      </c>
    </row>
    <row r="25" spans="1:10" ht="15">
      <c r="A25" s="91" t="s">
        <v>482</v>
      </c>
      <c r="B25" s="91">
        <v>3</v>
      </c>
      <c r="C25" s="91"/>
      <c r="D25" s="91"/>
      <c r="E25" s="91"/>
      <c r="F25" s="91"/>
      <c r="G25" s="91"/>
      <c r="H25" s="91"/>
      <c r="I25" s="91" t="s">
        <v>497</v>
      </c>
      <c r="J25" s="91">
        <v>2</v>
      </c>
    </row>
    <row r="26" spans="1:10" ht="15">
      <c r="A26" s="91" t="s">
        <v>483</v>
      </c>
      <c r="B26" s="91">
        <v>2</v>
      </c>
      <c r="C26" s="91"/>
      <c r="D26" s="91"/>
      <c r="E26" s="91"/>
      <c r="F26" s="91"/>
      <c r="G26" s="91"/>
      <c r="H26" s="91"/>
      <c r="I26" s="91" t="s">
        <v>498</v>
      </c>
      <c r="J26" s="91">
        <v>2</v>
      </c>
    </row>
    <row r="27" spans="1:10" ht="15">
      <c r="A27" s="91" t="s">
        <v>484</v>
      </c>
      <c r="B27" s="91">
        <v>2</v>
      </c>
      <c r="C27" s="91"/>
      <c r="D27" s="91"/>
      <c r="E27" s="91"/>
      <c r="F27" s="91"/>
      <c r="G27" s="91"/>
      <c r="H27" s="91"/>
      <c r="I27" s="91" t="s">
        <v>499</v>
      </c>
      <c r="J27" s="91">
        <v>2</v>
      </c>
    </row>
    <row r="30" spans="1:10" ht="15" customHeight="1">
      <c r="A30" s="13" t="s">
        <v>503</v>
      </c>
      <c r="B30" s="13" t="s">
        <v>450</v>
      </c>
      <c r="C30" s="85" t="s">
        <v>514</v>
      </c>
      <c r="D30" s="85" t="s">
        <v>453</v>
      </c>
      <c r="E30" s="85" t="s">
        <v>515</v>
      </c>
      <c r="F30" s="85" t="s">
        <v>455</v>
      </c>
      <c r="G30" s="85" t="s">
        <v>516</v>
      </c>
      <c r="H30" s="85" t="s">
        <v>457</v>
      </c>
      <c r="I30" s="13" t="s">
        <v>517</v>
      </c>
      <c r="J30" s="13" t="s">
        <v>458</v>
      </c>
    </row>
    <row r="31" spans="1:10" ht="15">
      <c r="A31" s="91" t="s">
        <v>504</v>
      </c>
      <c r="B31" s="91">
        <v>2</v>
      </c>
      <c r="C31" s="91"/>
      <c r="D31" s="91"/>
      <c r="E31" s="91"/>
      <c r="F31" s="91"/>
      <c r="G31" s="91"/>
      <c r="H31" s="91"/>
      <c r="I31" s="91" t="s">
        <v>504</v>
      </c>
      <c r="J31" s="91">
        <v>2</v>
      </c>
    </row>
    <row r="32" spans="1:10" ht="15">
      <c r="A32" s="91" t="s">
        <v>505</v>
      </c>
      <c r="B32" s="91">
        <v>2</v>
      </c>
      <c r="C32" s="91"/>
      <c r="D32" s="91"/>
      <c r="E32" s="91"/>
      <c r="F32" s="91"/>
      <c r="G32" s="91"/>
      <c r="H32" s="91"/>
      <c r="I32" s="91" t="s">
        <v>505</v>
      </c>
      <c r="J32" s="91">
        <v>2</v>
      </c>
    </row>
    <row r="33" spans="1:10" ht="15">
      <c r="A33" s="91" t="s">
        <v>506</v>
      </c>
      <c r="B33" s="91">
        <v>2</v>
      </c>
      <c r="C33" s="91"/>
      <c r="D33" s="91"/>
      <c r="E33" s="91"/>
      <c r="F33" s="91"/>
      <c r="G33" s="91"/>
      <c r="H33" s="91"/>
      <c r="I33" s="91" t="s">
        <v>506</v>
      </c>
      <c r="J33" s="91">
        <v>2</v>
      </c>
    </row>
    <row r="34" spans="1:10" ht="15">
      <c r="A34" s="91" t="s">
        <v>507</v>
      </c>
      <c r="B34" s="91">
        <v>2</v>
      </c>
      <c r="C34" s="91"/>
      <c r="D34" s="91"/>
      <c r="E34" s="91"/>
      <c r="F34" s="91"/>
      <c r="G34" s="91"/>
      <c r="H34" s="91"/>
      <c r="I34" s="91" t="s">
        <v>507</v>
      </c>
      <c r="J34" s="91">
        <v>2</v>
      </c>
    </row>
    <row r="35" spans="1:10" ht="15">
      <c r="A35" s="91" t="s">
        <v>508</v>
      </c>
      <c r="B35" s="91">
        <v>2</v>
      </c>
      <c r="C35" s="91"/>
      <c r="D35" s="91"/>
      <c r="E35" s="91"/>
      <c r="F35" s="91"/>
      <c r="G35" s="91"/>
      <c r="H35" s="91"/>
      <c r="I35" s="91" t="s">
        <v>508</v>
      </c>
      <c r="J35" s="91">
        <v>2</v>
      </c>
    </row>
    <row r="36" spans="1:10" ht="15">
      <c r="A36" s="91" t="s">
        <v>509</v>
      </c>
      <c r="B36" s="91">
        <v>2</v>
      </c>
      <c r="C36" s="91"/>
      <c r="D36" s="91"/>
      <c r="E36" s="91"/>
      <c r="F36" s="91"/>
      <c r="G36" s="91"/>
      <c r="H36" s="91"/>
      <c r="I36" s="91" t="s">
        <v>509</v>
      </c>
      <c r="J36" s="91">
        <v>2</v>
      </c>
    </row>
    <row r="37" spans="1:10" ht="15">
      <c r="A37" s="91" t="s">
        <v>510</v>
      </c>
      <c r="B37" s="91">
        <v>2</v>
      </c>
      <c r="C37" s="91"/>
      <c r="D37" s="91"/>
      <c r="E37" s="91"/>
      <c r="F37" s="91"/>
      <c r="G37" s="91"/>
      <c r="H37" s="91"/>
      <c r="I37" s="91" t="s">
        <v>510</v>
      </c>
      <c r="J37" s="91">
        <v>2</v>
      </c>
    </row>
    <row r="38" spans="1:10" ht="15">
      <c r="A38" s="91" t="s">
        <v>511</v>
      </c>
      <c r="B38" s="91">
        <v>2</v>
      </c>
      <c r="C38" s="91"/>
      <c r="D38" s="91"/>
      <c r="E38" s="91"/>
      <c r="F38" s="91"/>
      <c r="G38" s="91"/>
      <c r="H38" s="91"/>
      <c r="I38" s="91" t="s">
        <v>511</v>
      </c>
      <c r="J38" s="91">
        <v>2</v>
      </c>
    </row>
    <row r="39" spans="1:10" ht="15">
      <c r="A39" s="91" t="s">
        <v>512</v>
      </c>
      <c r="B39" s="91">
        <v>2</v>
      </c>
      <c r="C39" s="91"/>
      <c r="D39" s="91"/>
      <c r="E39" s="91"/>
      <c r="F39" s="91"/>
      <c r="G39" s="91"/>
      <c r="H39" s="91"/>
      <c r="I39" s="91" t="s">
        <v>512</v>
      </c>
      <c r="J39" s="91">
        <v>2</v>
      </c>
    </row>
    <row r="40" spans="1:10" ht="15">
      <c r="A40" s="91" t="s">
        <v>513</v>
      </c>
      <c r="B40" s="91">
        <v>2</v>
      </c>
      <c r="C40" s="91"/>
      <c r="D40" s="91"/>
      <c r="E40" s="91"/>
      <c r="F40" s="91"/>
      <c r="G40" s="91"/>
      <c r="H40" s="91"/>
      <c r="I40" s="91" t="s">
        <v>513</v>
      </c>
      <c r="J40" s="91">
        <v>2</v>
      </c>
    </row>
    <row r="43" spans="1:10" ht="15" customHeight="1">
      <c r="A43" s="13" t="s">
        <v>520</v>
      </c>
      <c r="B43" s="13" t="s">
        <v>450</v>
      </c>
      <c r="C43" s="13" t="s">
        <v>522</v>
      </c>
      <c r="D43" s="13" t="s">
        <v>453</v>
      </c>
      <c r="E43" s="85" t="s">
        <v>523</v>
      </c>
      <c r="F43" s="85" t="s">
        <v>455</v>
      </c>
      <c r="G43" s="13" t="s">
        <v>526</v>
      </c>
      <c r="H43" s="13" t="s">
        <v>457</v>
      </c>
      <c r="I43" s="85" t="s">
        <v>528</v>
      </c>
      <c r="J43" s="85" t="s">
        <v>458</v>
      </c>
    </row>
    <row r="44" spans="1:10" ht="15">
      <c r="A44" s="85" t="s">
        <v>223</v>
      </c>
      <c r="B44" s="85">
        <v>1</v>
      </c>
      <c r="C44" s="85" t="s">
        <v>222</v>
      </c>
      <c r="D44" s="85">
        <v>1</v>
      </c>
      <c r="E44" s="85"/>
      <c r="F44" s="85"/>
      <c r="G44" s="85" t="s">
        <v>223</v>
      </c>
      <c r="H44" s="85">
        <v>1</v>
      </c>
      <c r="I44" s="85"/>
      <c r="J44" s="85"/>
    </row>
    <row r="45" spans="1:10" ht="15">
      <c r="A45" s="85" t="s">
        <v>222</v>
      </c>
      <c r="B45" s="85">
        <v>1</v>
      </c>
      <c r="C45" s="85"/>
      <c r="D45" s="85"/>
      <c r="E45" s="85"/>
      <c r="F45" s="85"/>
      <c r="G45" s="85"/>
      <c r="H45" s="85"/>
      <c r="I45" s="85"/>
      <c r="J45" s="85"/>
    </row>
    <row r="48" spans="1:10" ht="15" customHeight="1">
      <c r="A48" s="13" t="s">
        <v>521</v>
      </c>
      <c r="B48" s="13" t="s">
        <v>450</v>
      </c>
      <c r="C48" s="13" t="s">
        <v>524</v>
      </c>
      <c r="D48" s="13" t="s">
        <v>453</v>
      </c>
      <c r="E48" s="85" t="s">
        <v>525</v>
      </c>
      <c r="F48" s="85" t="s">
        <v>455</v>
      </c>
      <c r="G48" s="85" t="s">
        <v>527</v>
      </c>
      <c r="H48" s="85" t="s">
        <v>457</v>
      </c>
      <c r="I48" s="13" t="s">
        <v>529</v>
      </c>
      <c r="J48" s="13" t="s">
        <v>458</v>
      </c>
    </row>
    <row r="49" spans="1:10" ht="15">
      <c r="A49" s="85" t="s">
        <v>214</v>
      </c>
      <c r="B49" s="85">
        <v>1</v>
      </c>
      <c r="C49" s="85" t="s">
        <v>221</v>
      </c>
      <c r="D49" s="85">
        <v>1</v>
      </c>
      <c r="E49" s="85"/>
      <c r="F49" s="85"/>
      <c r="G49" s="85"/>
      <c r="H49" s="85"/>
      <c r="I49" s="85" t="s">
        <v>214</v>
      </c>
      <c r="J49" s="85">
        <v>1</v>
      </c>
    </row>
    <row r="50" spans="1:10" ht="15">
      <c r="A50" s="85" t="s">
        <v>221</v>
      </c>
      <c r="B50" s="85">
        <v>1</v>
      </c>
      <c r="C50" s="85" t="s">
        <v>220</v>
      </c>
      <c r="D50" s="85">
        <v>1</v>
      </c>
      <c r="E50" s="85"/>
      <c r="F50" s="85"/>
      <c r="G50" s="85"/>
      <c r="H50" s="85"/>
      <c r="I50" s="85"/>
      <c r="J50" s="85"/>
    </row>
    <row r="51" spans="1:10" ht="15">
      <c r="A51" s="85" t="s">
        <v>220</v>
      </c>
      <c r="B51" s="85">
        <v>1</v>
      </c>
      <c r="C51" s="85"/>
      <c r="D51" s="85"/>
      <c r="E51" s="85"/>
      <c r="F51" s="85"/>
      <c r="G51" s="85"/>
      <c r="H51" s="85"/>
      <c r="I51" s="85"/>
      <c r="J51" s="85"/>
    </row>
    <row r="54" spans="1:10" ht="15" customHeight="1">
      <c r="A54" s="13" t="s">
        <v>533</v>
      </c>
      <c r="B54" s="13" t="s">
        <v>450</v>
      </c>
      <c r="C54" s="13" t="s">
        <v>534</v>
      </c>
      <c r="D54" s="13" t="s">
        <v>453</v>
      </c>
      <c r="E54" s="13" t="s">
        <v>535</v>
      </c>
      <c r="F54" s="13" t="s">
        <v>455</v>
      </c>
      <c r="G54" s="13" t="s">
        <v>536</v>
      </c>
      <c r="H54" s="13" t="s">
        <v>457</v>
      </c>
      <c r="I54" s="13" t="s">
        <v>537</v>
      </c>
      <c r="J54" s="13" t="s">
        <v>458</v>
      </c>
    </row>
    <row r="55" spans="1:10" ht="15">
      <c r="A55" s="124" t="s">
        <v>214</v>
      </c>
      <c r="B55" s="85">
        <v>58427</v>
      </c>
      <c r="C55" s="124" t="s">
        <v>213</v>
      </c>
      <c r="D55" s="85">
        <v>28591</v>
      </c>
      <c r="E55" s="124" t="s">
        <v>212</v>
      </c>
      <c r="F55" s="85">
        <v>49576</v>
      </c>
      <c r="G55" s="124" t="s">
        <v>223</v>
      </c>
      <c r="H55" s="85">
        <v>35040</v>
      </c>
      <c r="I55" s="124" t="s">
        <v>214</v>
      </c>
      <c r="J55" s="85">
        <v>58427</v>
      </c>
    </row>
    <row r="56" spans="1:10" ht="15">
      <c r="A56" s="124" t="s">
        <v>212</v>
      </c>
      <c r="B56" s="85">
        <v>49576</v>
      </c>
      <c r="C56" s="124" t="s">
        <v>222</v>
      </c>
      <c r="D56" s="85">
        <v>21835</v>
      </c>
      <c r="E56" s="124" t="s">
        <v>219</v>
      </c>
      <c r="F56" s="85">
        <v>4194</v>
      </c>
      <c r="G56" s="124" t="s">
        <v>216</v>
      </c>
      <c r="H56" s="85">
        <v>14119</v>
      </c>
      <c r="I56" s="124" t="s">
        <v>215</v>
      </c>
      <c r="J56" s="85">
        <v>1187</v>
      </c>
    </row>
    <row r="57" spans="1:10" ht="15">
      <c r="A57" s="124" t="s">
        <v>223</v>
      </c>
      <c r="B57" s="85">
        <v>35040</v>
      </c>
      <c r="C57" s="124" t="s">
        <v>221</v>
      </c>
      <c r="D57" s="85">
        <v>2253</v>
      </c>
      <c r="E57" s="124" t="s">
        <v>217</v>
      </c>
      <c r="F57" s="85">
        <v>149</v>
      </c>
      <c r="G57" s="124"/>
      <c r="H57" s="85"/>
      <c r="I57" s="124"/>
      <c r="J57" s="85"/>
    </row>
    <row r="58" spans="1:10" ht="15">
      <c r="A58" s="124" t="s">
        <v>213</v>
      </c>
      <c r="B58" s="85">
        <v>28591</v>
      </c>
      <c r="C58" s="124" t="s">
        <v>220</v>
      </c>
      <c r="D58" s="85">
        <v>1636</v>
      </c>
      <c r="E58" s="124" t="s">
        <v>218</v>
      </c>
      <c r="F58" s="85">
        <v>61</v>
      </c>
      <c r="G58" s="124"/>
      <c r="H58" s="85"/>
      <c r="I58" s="124"/>
      <c r="J58" s="85"/>
    </row>
    <row r="59" spans="1:10" ht="15">
      <c r="A59" s="124" t="s">
        <v>222</v>
      </c>
      <c r="B59" s="85">
        <v>21835</v>
      </c>
      <c r="C59" s="124"/>
      <c r="D59" s="85"/>
      <c r="E59" s="124"/>
      <c r="F59" s="85"/>
      <c r="G59" s="124"/>
      <c r="H59" s="85"/>
      <c r="I59" s="124"/>
      <c r="J59" s="85"/>
    </row>
    <row r="60" spans="1:10" ht="15">
      <c r="A60" s="124" t="s">
        <v>216</v>
      </c>
      <c r="B60" s="85">
        <v>14119</v>
      </c>
      <c r="C60" s="124"/>
      <c r="D60" s="85"/>
      <c r="E60" s="124"/>
      <c r="F60" s="85"/>
      <c r="G60" s="124"/>
      <c r="H60" s="85"/>
      <c r="I60" s="124"/>
      <c r="J60" s="85"/>
    </row>
    <row r="61" spans="1:10" ht="15">
      <c r="A61" s="124" t="s">
        <v>219</v>
      </c>
      <c r="B61" s="85">
        <v>4194</v>
      </c>
      <c r="C61" s="124"/>
      <c r="D61" s="85"/>
      <c r="E61" s="124"/>
      <c r="F61" s="85"/>
      <c r="G61" s="124"/>
      <c r="H61" s="85"/>
      <c r="I61" s="124"/>
      <c r="J61" s="85"/>
    </row>
    <row r="62" spans="1:10" ht="15">
      <c r="A62" s="124" t="s">
        <v>221</v>
      </c>
      <c r="B62" s="85">
        <v>2253</v>
      </c>
      <c r="C62" s="124"/>
      <c r="D62" s="85"/>
      <c r="E62" s="124"/>
      <c r="F62" s="85"/>
      <c r="G62" s="124"/>
      <c r="H62" s="85"/>
      <c r="I62" s="124"/>
      <c r="J62" s="85"/>
    </row>
    <row r="63" spans="1:10" ht="15">
      <c r="A63" s="124" t="s">
        <v>220</v>
      </c>
      <c r="B63" s="85">
        <v>1636</v>
      </c>
      <c r="C63" s="124"/>
      <c r="D63" s="85"/>
      <c r="E63" s="124"/>
      <c r="F63" s="85"/>
      <c r="G63" s="124"/>
      <c r="H63" s="85"/>
      <c r="I63" s="124"/>
      <c r="J63" s="85"/>
    </row>
    <row r="64" spans="1:10" ht="15">
      <c r="A64" s="124" t="s">
        <v>215</v>
      </c>
      <c r="B64" s="85">
        <v>1187</v>
      </c>
      <c r="C64" s="124"/>
      <c r="D64" s="85"/>
      <c r="E64" s="124"/>
      <c r="F64" s="85"/>
      <c r="G64" s="124"/>
      <c r="H64" s="85"/>
      <c r="I64" s="124"/>
      <c r="J64" s="85"/>
    </row>
  </sheetData>
  <hyperlinks>
    <hyperlink ref="A2" r:id="rId1" display="https://www.instagram.com/p/Bs0Vw-knqF-/?utm_source=ig_twitter_share&amp;igshid=1szvu3nrv2mu1"/>
    <hyperlink ref="A3" r:id="rId2" display="https://www.aaaloyalty.com/"/>
    <hyperlink ref="A4" r:id="rId3" display="https://twitter.com/mbockcote/status/1084227129884196865"/>
    <hyperlink ref="A5" r:id="rId4" display="https://www.instagram.com/p/BsYocbalsFr/?utm_source=ig_twitter_share&amp;igshid=uri60cwquifc"/>
    <hyperlink ref="E2" r:id="rId5" display="https://www.instagram.com/p/BsYocbalsFr/?utm_source=ig_twitter_share&amp;igshid=uri60cwquifc"/>
    <hyperlink ref="E3" r:id="rId6" display="https://www.aaaloyalty.com/"/>
    <hyperlink ref="E4" r:id="rId7" display="https://www.instagram.com/p/Bs0Vw-knqF-/?utm_source=ig_twitter_share&amp;igshid=1szvu3nrv2mu1"/>
    <hyperlink ref="I2" r:id="rId8" display="https://twitter.com/mbockcote/status/1084227129884196865"/>
  </hyperlinks>
  <printOptions/>
  <pageMargins left="0.7" right="0.7" top="0.75" bottom="0.75" header="0.3" footer="0.3"/>
  <pageSetup orientation="portrait" paperSize="9"/>
  <tableParts>
    <tablePart r:id="rId14"/>
    <tablePart r:id="rId11"/>
    <tablePart r:id="rId9"/>
    <tablePart r:id="rId10"/>
    <tablePart r:id="rId13"/>
    <tablePart r:id="rId15"/>
    <tablePart r:id="rId16"/>
    <tablePart r:id="rId1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2019-01-23T02:53:29Z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