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<sst xmlns="http://schemas.openxmlformats.org/spreadsheetml/2006/main" count="4550" uniqueCount="1071">
  <si>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</si>
  <si>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</si>
  <si>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</si>
  <si>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</si>
  <si>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</si>
  <si>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</si>
  <si>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</si>
  <si>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</si>
  <si>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</si>
  <si>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</si>
  <si>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</si>
  <si>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</si>
  <si>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</si>
  <si>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</si>
  <si>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</si>
  <si>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</si>
  <si>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</si>
  <si>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</si>
  <si>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</si>
  <si>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</si>
  <si>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</si>
  <si>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</si>
  <si>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</si>
  <si>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</si>
  <si>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</si>
  <si>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</si>
  <si>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</si>
  <si>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</si>
  <si>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</si>
  <si>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</si>
  <si>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</si>
  <si>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</si>
  <si>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</si>
  <si>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</si>
  <si>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</si>
  <si>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</si>
  <si>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</si>
  <si>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</si>
  <si>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</si>
  <si>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</si>
  <si>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</si>
  <si>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</si>
  <si>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</si>
  <si>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</si>
  <si>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</si>
  <si>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</si>
  <si>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</si>
  <si>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</si>
  <si>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</si>
  <si>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</si>
  <si>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</si>
  <si>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</si>
  <si>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</si>
  <si>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</si>
  <si>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</si>
  <si>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</si>
  <si>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</si>
  <si>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</si>
  <si>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</si>
  <si>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</si>
  <si>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</si>
  <si>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</si>
  <si>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</si>
  <si>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</si>
  <si>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</si>
  <si>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</si>
  <si>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</si>
  <si>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</si>
  <si>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</si>
  <si>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</si>
  <si>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</si>
  <si>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</si>
  <si>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</si>
  <si>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</si>
  <si>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</si>
  <si>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</si>
  <si>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</si>
  <si>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</si>
  <si>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</si>
  <si>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</si>
  <si>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</si>
  <si>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</si>
  <si>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</si>
  <si>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</si>
  <si>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</si>
  <si>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</si>
  <si>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</si>
  <si>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</si>
  <si>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</si>
  <si>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</si>
  <si>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</si>
  <si>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</si>
  <si>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</si>
  <si>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</si>
  <si>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</si>
  <si>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</si>
  <si>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</si>
  <si>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</si>
  <si>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</si>
  <si>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</si>
  <si>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</si>
  <si>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</si>
  <si>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</si>
  <si>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</si>
  <si>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</si>
  <si>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</si>
  <si>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</si>
  <si>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</si>
  <si>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</si>
  <si>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</si>
  <si>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</si>
  <si>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</si>
  <si>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</si>
  <si>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</si>
  <si>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</si>
  <si>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</si>
  <si>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</si>
  <si>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</si>
  <si>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</si>
  <si>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</si>
  <si>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</si>
  <si>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</si>
  <si>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</si>
  <si>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</si>
  <si>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</si>
  <si>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</si>
  <si>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</si>
  <si>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</si>
  <si>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</si>
  <si>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</si>
  <si>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</si>
  <si>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</si>
  <si>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</si>
  <si>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</si>
  <si>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</si>
  <si>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</si>
  <si>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</si>
  <si>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</si>
  <si>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</si>
  <si>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</si>
  <si>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</si>
  <si>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</si>
  <si>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</si>
  <si>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</si>
  <si>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</si>
  <si>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</si>
  <si>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</si>
  <si>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</si>
  <si>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</si>
  <si>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</si>
  <si>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</si>
  <si>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</si>
  <si>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</si>
  <si>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</si>
  <si>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</si>
  <si>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</si>
  <si>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</si>
  <si>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</si>
  <si>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</si>
  <si>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</si>
  <si>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</si>
  <si>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</si>
  <si>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</si>
  <si>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</si>
  <si>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</si>
  <si>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</si>
  <si>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</si>
  <si>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</si>
  <si>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</si>
  <si>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</si>
  <si>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</si>
  <si>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</si>
  <si>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</si>
  <si>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</si>
  <si>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</si>
  <si>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</si>
  <si>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</si>
  <si>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</si>
  <si>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</si>
  <si>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</si>
  <si>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</si>
  <si>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</si>
  <si>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</si>
  <si>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</si>
  <si>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</si>
  <si>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</si>
  <si>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</si>
  <si>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</si>
  <si>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</si>
  <si>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</si>
  <si>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</si>
  <si>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</si>
  <si>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</si>
  <si>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</si>
  <si>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</si>
  <si>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</si>
  <si>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</si>
  <si>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</si>
  <si>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</si>
  <si>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</si>
  <si>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</si>
  <si>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</si>
  <si>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</si>
  <si>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</si>
  <si>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</si>
  <si>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</si>
  <si>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</si>
  <si>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</si>
  <si>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</si>
  <si>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</si>
  <si>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</si>
  <si>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</si>
  <si>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davidfekke</t>
  </si>
  <si>
    <t>anasant21919095</t>
  </si>
  <si>
    <t>karageorgos15</t>
  </si>
  <si>
    <t>andrews86495144</t>
  </si>
  <si>
    <t>diannemower</t>
  </si>
  <si>
    <t>afifahhamilton</t>
  </si>
  <si>
    <t>ashkjha</t>
  </si>
  <si>
    <t>cancerrideoct</t>
  </si>
  <si>
    <t>draseemmalhotra</t>
  </si>
  <si>
    <t>dave06031956</t>
  </si>
  <si>
    <t>marilyn_ella</t>
  </si>
  <si>
    <t>g_dolman</t>
  </si>
  <si>
    <t>tolusomolu</t>
  </si>
  <si>
    <t>carmelabny</t>
  </si>
  <si>
    <t>treasurexalley</t>
  </si>
  <si>
    <t>supersoftknits</t>
  </si>
  <si>
    <t>rethinkcake</t>
  </si>
  <si>
    <t>jennyweyman</t>
  </si>
  <si>
    <t>itwontdiabeatus</t>
  </si>
  <si>
    <t>stephbospoon</t>
  </si>
  <si>
    <t>adeleturner72</t>
  </si>
  <si>
    <t>tina_robson</t>
  </si>
  <si>
    <t>peter_voshol</t>
  </si>
  <si>
    <t>diabetescouk</t>
  </si>
  <si>
    <t>cddftdiabetes</t>
  </si>
  <si>
    <t>drsrikanthmada</t>
  </si>
  <si>
    <t>products_hot</t>
  </si>
  <si>
    <t>xperthealth</t>
  </si>
  <si>
    <t>mcmoneypenny</t>
  </si>
  <si>
    <t>tarakellyrd</t>
  </si>
  <si>
    <t>grantsnz</t>
  </si>
  <si>
    <t>carynzinn</t>
  </si>
  <si>
    <t>fgodl</t>
  </si>
  <si>
    <t>kitchenbee</t>
  </si>
  <si>
    <t>doctors_kitchen</t>
  </si>
  <si>
    <t>one_angry_chef</t>
  </si>
  <si>
    <t>henrydimbleby</t>
  </si>
  <si>
    <t>drchatterjeeuk</t>
  </si>
  <si>
    <t>timspector</t>
  </si>
  <si>
    <t>bbcfoodprog</t>
  </si>
  <si>
    <t>dimitrihoutart</t>
  </si>
  <si>
    <t>bbcfood</t>
  </si>
  <si>
    <t>zoeharcombe</t>
  </si>
  <si>
    <t>bda_dietitians</t>
  </si>
  <si>
    <t>drduanerd</t>
  </si>
  <si>
    <t>fgodlee</t>
  </si>
  <si>
    <t>Mentions</t>
  </si>
  <si>
    <t>Replies to</t>
  </si>
  <si>
    <t>RT @DrAseemMalhotra: This is a Dietitian you can trust for both scientific integrity and independence. Others to follow include @XPERTHealt…</t>
  </si>
  <si>
    <t>@DrAseemMalhotra @XPERTHealth @TaraKellyRD Maybe even that may be over-stated as low fibre may simply be a proxy for refined/processed carbs/food and that is the problem and not necessarily the low fibre:
https://t.co/2LXtb1AZxL
https://t.co/cjiNNoIcFt
https://t.co/7EvJCZT0Os</t>
  </si>
  <si>
    <t>@DrAseemMalhotra @XPERTHealth @TaraKellyRD And yet, interestingly, the many carnivore folk out there, who eat no plants at all, and those with stoma bags and have to avoid fibre, do just fine. Maybe fibre is not necessary after all.</t>
  </si>
  <si>
    <t>@DrAseemMalhotra @XPERTHealth @TaraKellyRD Great respect for @CarynZinn she examined the evidence &amp;amp; changed what she regards as ‘healthy’ food_xD83D__xDC4C_also doing great work with @grantsnz to change the approach to public health in NZ</t>
  </si>
  <si>
    <t>This is a Dietitian you can trust for both scientific integrity and independence. Others to follow include @XPERTHealth &amp;amp; @TaraKellyRD https://t.co/Ph8MGXLzKE</t>
  </si>
  <si>
    <t>@DrAseemMalhotra @XPERTHealth @TaraKellyRD Hear hear .. well done to them both..</t>
  </si>
  <si>
    <t>RT @carmelabny: @DimitriHoutart @BBCFoodProg @timspector @drchatterjeeuk @HenryDimbleby @One_Angry_Chef @doctors_kitchen @KitchenBee @fgodl…</t>
  </si>
  <si>
    <t>@DimitriHoutart @BBCFoodProg @timspector @drchatterjeeuk @HenryDimbleby @One_Angry_Chef @doctors_kitchen @KitchenBee @fgodlee @DrDuaneRD @BDA_Dietitians @zoeharcombe @XPERTHealth @DrAseemMalhotra @BBCFood These big companies NEED to come up with creating more natural products for consumers to buy. Most of the products out there have the wrong ingredients, that are not good for us.. I created a product that is all natural, make with Oats and all natural spices. Josie's Coat Of Oats https://t.co/1w4yq0DQj7</t>
  </si>
  <si>
    <t>"I'd rather live without potatoes than without my feet." A T2D patient whose GP helped her put her T2D into remission &amp;amp; come off all medication with a low GI diet." @XPERTHealth @Diabetescouk
Quote from the first part of @BBCFoodProg carb debate. Do listen https://t.co/anjb9dpBA0</t>
  </si>
  <si>
    <t>RT @RethinkCake: "I'd rather live without potatoes than without my feet." A T2D patient whose GP helped her put her T2D into remission &amp;amp; co…</t>
  </si>
  <si>
    <t>RT @CDDFTDiabetes: Confused over the recent information on fibre? We’ve had a lot of questions on our @XPERTHealth courses this week partic…</t>
  </si>
  <si>
    <t>RT @XPERTHealth: *WE ARE EXPANDING OUR TEAM*
Are you a Sales &amp;amp; Marketing professional looking for a part-time opportunity?
To apply, send y…</t>
  </si>
  <si>
    <t>Confused over the recent information on fibre? We’ve had a lot of questions on our @XPERTHealth courses this week particularly in relation to the #lowcarb approach. This article by @Diabetescouk will hopefully dispel any doubts and give you some great sources of fibre #diabetes https://t.co/vmBJdjZNLx</t>
  </si>
  <si>
    <t>RT @CDDFTDiabetes: Don't forget if you've attended an @XPERTHealth education course you can access their online forum for more information…</t>
  </si>
  <si>
    <t>Don't forget if you've attended an @XPERTHealth education course you can access their online forum for more information and advice on your #Diabetes #XPertHealth https://t.co/jtBICyFbGX https://t.co/v2gJRGjqBR</t>
  </si>
  <si>
    <t>*WE ARE EXPANDING OUR TEAM*
Are you a Sales &amp;amp; Marketing professional looking for a part-time opportunity?
To apply, send your CV and covering letter to helen.knight@xperthealth.org.uk. Full job specification is available. Closing date 9am 18th Feb, interviews 27/28th Feb. https://t.co/D9ngTeL5P8</t>
  </si>
  <si>
    <t>We have a series of audiobooks covering the key messages from the X-PERT Diabetes Programme to support individuals with impaired vision!
A set of 12 audio files ranging from 2 ½ - 20 mins, total running time of just over 2 hours.
Available here - https://t.co/k7W5sLn7Q3 _xD83C__xDFA7_ https://t.co/FEcNvsYMKn</t>
  </si>
  <si>
    <t>RT @XPERTHealth: We have a series of audiobooks covering the key messages from the X-PERT Diabetes Programme to support individuals with im…</t>
  </si>
  <si>
    <t>https://www.youtube.com/watch?v=8rcfvRGZsDs&amp;t=1142s https://www.lchf-rd.com/2018/06/08/the-perils-of-food-processing-how-the-preparation-of-food-affects-gi-hormonal-response/ https://www.lchf-rd.com/2018/06/20/the-perils-of-food-processing-part-2/</t>
  </si>
  <si>
    <t>https://twitter.com/carynzinn/status/1083841426700480512</t>
  </si>
  <si>
    <t>https://www.bbc.co.uk/programmes/m00017qw?fbclid=IwAR3_ObH6fVhxqaLDeeRXtb7XWo7qEkQke1bAgHudwdu5ekTdDa9mMKyiz4Y</t>
  </si>
  <si>
    <t>https://twitter.com/diabetescouk/status/1084132959576305664</t>
  </si>
  <si>
    <t>https://www.xperthealth.org.uk/Forums?platform=hootsuite</t>
  </si>
  <si>
    <t>https://www.xperthealth.org.uk/Shop/p/xp00353</t>
  </si>
  <si>
    <t>youtube.com lchf-rd.com lchf-rd.com</t>
  </si>
  <si>
    <t>twitter.com</t>
  </si>
  <si>
    <t>co.uk</t>
  </si>
  <si>
    <t>org.uk</t>
  </si>
  <si>
    <t>lowcarb diabetes</t>
  </si>
  <si>
    <t>diabetes xperthealth</t>
  </si>
  <si>
    <t>https://pbs.twimg.com/media/DweFLtjWwAILaTS.jpg</t>
  </si>
  <si>
    <t>https://pbs.twimg.com/media/DxRHDuLWwAEVaY4.jpg</t>
  </si>
  <si>
    <t>https://pbs.twimg.com/media/DxCR3hjWoAAZoUI.jpg</t>
  </si>
  <si>
    <t>https://pbs.twimg.com/media/Dxghf3oWwAA25eX.jpg</t>
  </si>
  <si>
    <t>http://pbs.twimg.com/profile_images/3161901121/3e1ff7214de59a51eb00a61651154cff_normal.jpeg</t>
  </si>
  <si>
    <t>http://pbs.twimg.com/profile_images/1083435803907420160/cUnTLCAd_normal.jpg</t>
  </si>
  <si>
    <t>http://pbs.twimg.com/profile_images/1045439282826088453/0euWsSV-_normal.jpg</t>
  </si>
  <si>
    <t>http://pbs.twimg.com/profile_images/1068536874812284928/lQeJQyoO_normal.jpg</t>
  </si>
  <si>
    <t>http://pbs.twimg.com/profile_images/983075534073745408/ipf9w8yv_normal.jpg</t>
  </si>
  <si>
    <t>http://pbs.twimg.com/profile_images/663314237687754752/lrIInJ_H_normal.jpg</t>
  </si>
  <si>
    <t>http://pbs.twimg.com/profile_images/1076746180808212480/GN3dFW6E_normal.jpg</t>
  </si>
  <si>
    <t>http://pbs.twimg.com/profile_images/1081430086417412096/goZHkQXl_normal.jpg</t>
  </si>
  <si>
    <t>http://pbs.twimg.com/profile_images/980003240103370752/jGEHaPFE_normal.jpg</t>
  </si>
  <si>
    <t>http://pbs.twimg.com/profile_images/1035483347114373121/XWQN2HMb_normal.jpg</t>
  </si>
  <si>
    <t>http://pbs.twimg.com/profile_images/662578532187377664/Bl3ElsD5_normal.jpg</t>
  </si>
  <si>
    <t>http://pbs.twimg.com/profile_images/761048509390782464/pNlocaBf_normal.jpg</t>
  </si>
  <si>
    <t>http://pbs.twimg.com/profile_images/213213616/tolu_copy_normal.jpg</t>
  </si>
  <si>
    <t>http://pbs.twimg.com/profile_images/1077325340849176577/m5yjiwcU_normal.jpg</t>
  </si>
  <si>
    <t>http://pbs.twimg.com/profile_images/482941820016402432/UQiWsPFz_normal.jpeg</t>
  </si>
  <si>
    <t>http://pbs.twimg.com/profile_images/943063217122791425/08_imXx9_normal.jpg</t>
  </si>
  <si>
    <t>http://pbs.twimg.com/profile_images/1075953301827420160/unUeR7qo_normal.jpg</t>
  </si>
  <si>
    <t>http://pbs.twimg.com/profile_images/1062631949108424705/bh7U0ZBv_normal.jpg</t>
  </si>
  <si>
    <t>http://pbs.twimg.com/profile_images/774482391280803840/9S8BO3Oq_normal.jpg</t>
  </si>
  <si>
    <t>http://pbs.twimg.com/profile_images/1083779710990118913/Gu7mCY0A_normal.jpg</t>
  </si>
  <si>
    <t>http://pbs.twimg.com/profile_images/775748263903424512/4mCST3-L_normal.jpg</t>
  </si>
  <si>
    <t>http://pbs.twimg.com/profile_images/1084233607781253123/R5CefXvC_normal.jpg</t>
  </si>
  <si>
    <t>http://pbs.twimg.com/profile_images/534655960430567424/PfbMsDMs_normal.png</t>
  </si>
  <si>
    <t>http://pbs.twimg.com/profile_images/943049904028569600/_PtlCiE1_normal.jpg</t>
  </si>
  <si>
    <t>http://pbs.twimg.com/profile_images/1056272097146822663/uO7EhYPk_normal.jpg</t>
  </si>
  <si>
    <t>http://pbs.twimg.com/profile_images/465452148734443521/8ZTMHnzV_normal.jpeg</t>
  </si>
  <si>
    <t>http://pbs.twimg.com/profile_images/1003902310748172289/jVB7q_7-_normal.jpg</t>
  </si>
  <si>
    <t>http://pbs.twimg.com/profile_images/756057172321198080/eiZSITCm_normal.jpg</t>
  </si>
  <si>
    <t>http://pbs.twimg.com/profile_images/378800000652094983/c96dac6fbbc6dfa738d3607b7e87b4e8_normal.jpeg</t>
  </si>
  <si>
    <t>https://twitter.com/#!/davidfekke/status/1084183625258729473</t>
  </si>
  <si>
    <t>https://twitter.com/#!/anasant21919095/status/1084187700494770176</t>
  </si>
  <si>
    <t>https://twitter.com/#!/karageorgos15/status/1084204159035940865</t>
  </si>
  <si>
    <t>https://twitter.com/#!/andrews86495144/status/1084224504321183745</t>
  </si>
  <si>
    <t>https://twitter.com/#!/diannemower/status/1084227792747851776</t>
  </si>
  <si>
    <t>https://twitter.com/#!/afifahhamilton/status/1084232459217190913</t>
  </si>
  <si>
    <t>https://twitter.com/#!/ashkjha/status/1084265542578360320</t>
  </si>
  <si>
    <t>https://twitter.com/#!/cancerrideoct/status/1084325771064176642</t>
  </si>
  <si>
    <t>https://twitter.com/#!/cancerrideoct/status/1084324617429299200</t>
  </si>
  <si>
    <t>https://twitter.com/#!/draseemmalhotra/status/1084097751665831936</t>
  </si>
  <si>
    <t>https://twitter.com/#!/dave06031956/status/1084341784631603200</t>
  </si>
  <si>
    <t>https://twitter.com/#!/marilyn_ella/status/1084349938551578624</t>
  </si>
  <si>
    <t>https://twitter.com/#!/g_dolman/status/1084371884559474688</t>
  </si>
  <si>
    <t>https://twitter.com/#!/tolusomolu/status/1084412851840786432</t>
  </si>
  <si>
    <t>https://twitter.com/#!/carmelabny/status/1082981327048192005</t>
  </si>
  <si>
    <t>https://twitter.com/#!/treasurexalley/status/1085386284963639297</t>
  </si>
  <si>
    <t>https://twitter.com/#!/supersoftknits/status/1085415614301261825</t>
  </si>
  <si>
    <t>https://twitter.com/#!/rethinkcake/status/1064142540272738304</t>
  </si>
  <si>
    <t>https://twitter.com/#!/jennyweyman/status/1085456772171624454</t>
  </si>
  <si>
    <t>https://twitter.com/#!/itwontdiabeatus/status/1085545365108154370</t>
  </si>
  <si>
    <t>https://twitter.com/#!/stephbospoon/status/1085546348592676866</t>
  </si>
  <si>
    <t>https://twitter.com/#!/adeleturner72/status/1085568370655850498</t>
  </si>
  <si>
    <t>https://twitter.com/#!/tina_robson/status/1085695818802184192</t>
  </si>
  <si>
    <t>https://twitter.com/#!/peter_voshol/status/1084374154835607553</t>
  </si>
  <si>
    <t>https://twitter.com/#!/peter_voshol/status/1085899956832165889</t>
  </si>
  <si>
    <t>https://twitter.com/#!/diabetescouk/status/1085539435897335808</t>
  </si>
  <si>
    <t>https://twitter.com/#!/cddftdiabetes/status/1085519324641665024</t>
  </si>
  <si>
    <t>https://twitter.com/#!/drsrikanthmada/status/1086632592403763202</t>
  </si>
  <si>
    <t>https://twitter.com/#!/carmelabny/status/1084880112686956546</t>
  </si>
  <si>
    <t>https://twitter.com/#!/products_hot/status/1086917063518633984</t>
  </si>
  <si>
    <t>https://twitter.com/#!/cddftdiabetes/status/1086571540735582208</t>
  </si>
  <si>
    <t>https://twitter.com/#!/xperthealth/status/1087632206586097664</t>
  </si>
  <si>
    <t>https://twitter.com/#!/xperthealth/status/1085529422009110529</t>
  </si>
  <si>
    <t>https://twitter.com/#!/xperthealth/status/1087657557861253120</t>
  </si>
  <si>
    <t>https://twitter.com/#!/mcmoneypenny/status/1087675173728329728</t>
  </si>
  <si>
    <t>1084183625258729473</t>
  </si>
  <si>
    <t>1084187700494770176</t>
  </si>
  <si>
    <t>1084204159035940865</t>
  </si>
  <si>
    <t>1084224504321183745</t>
  </si>
  <si>
    <t>1084227792747851776</t>
  </si>
  <si>
    <t>1084232459217190913</t>
  </si>
  <si>
    <t>1084265542578360320</t>
  </si>
  <si>
    <t>1084325771064176642</t>
  </si>
  <si>
    <t>1084324617429299200</t>
  </si>
  <si>
    <t>1084097751665831936</t>
  </si>
  <si>
    <t>1084341784631603200</t>
  </si>
  <si>
    <t>1084349938551578624</t>
  </si>
  <si>
    <t>1084371884559474688</t>
  </si>
  <si>
    <t>1084412851840786432</t>
  </si>
  <si>
    <t>1082981327048192005</t>
  </si>
  <si>
    <t>1085386284963639297</t>
  </si>
  <si>
    <t>1085415614301261825</t>
  </si>
  <si>
    <t>1064142540272738304</t>
  </si>
  <si>
    <t>1085456772171624454</t>
  </si>
  <si>
    <t>1085545365108154370</t>
  </si>
  <si>
    <t>1085546348592676866</t>
  </si>
  <si>
    <t>1085568370655850498</t>
  </si>
  <si>
    <t>1085695818802184192</t>
  </si>
  <si>
    <t>1084374154835607553</t>
  </si>
  <si>
    <t>1085899956832165889</t>
  </si>
  <si>
    <t>1085539435897335808</t>
  </si>
  <si>
    <t>1085519324641665024</t>
  </si>
  <si>
    <t>1086632592403763202</t>
  </si>
  <si>
    <t>1084880112686956546</t>
  </si>
  <si>
    <t>1086917063518633984</t>
  </si>
  <si>
    <t>1086571540735582208</t>
  </si>
  <si>
    <t>1087632206586097664</t>
  </si>
  <si>
    <t>1085529422009110529</t>
  </si>
  <si>
    <t>1087657557861253120</t>
  </si>
  <si>
    <t>1087675173728329728</t>
  </si>
  <si>
    <t>1066027372955226112</t>
  </si>
  <si>
    <t/>
  </si>
  <si>
    <t>472777204</t>
  </si>
  <si>
    <t>2520865461</t>
  </si>
  <si>
    <t>en</t>
  </si>
  <si>
    <t>1083841426700480512</t>
  </si>
  <si>
    <t>1084132959576305664</t>
  </si>
  <si>
    <t>Twitter for iPhone</t>
  </si>
  <si>
    <t>Twitter Web Client</t>
  </si>
  <si>
    <t>Twitter for iPad</t>
  </si>
  <si>
    <t>Twitter for Android</t>
  </si>
  <si>
    <t>Twitter Web App</t>
  </si>
  <si>
    <t>Hootsuite Inc.</t>
  </si>
  <si>
    <t>Retweet</t>
  </si>
  <si>
    <t>152.668522848,-27.767440994 
153.31787024,-27.767440994 
153.31787024,-26.996844991 
152.668522848,-26.996844991</t>
  </si>
  <si>
    <t>-87.634643,24.396308 
-79.974307,24.396308 
-79.974307,31.001056 
-87.634643,31.001056</t>
  </si>
  <si>
    <t>Australia</t>
  </si>
  <si>
    <t>United States</t>
  </si>
  <si>
    <t>AU</t>
  </si>
  <si>
    <t>US</t>
  </si>
  <si>
    <t>Brisbane, Queensland</t>
  </si>
  <si>
    <t>Florida, USA</t>
  </si>
  <si>
    <t>004ec16c62325149</t>
  </si>
  <si>
    <t>4ec01c9dbc693497</t>
  </si>
  <si>
    <t>Brisbane</t>
  </si>
  <si>
    <t>Florida</t>
  </si>
  <si>
    <t>city</t>
  </si>
  <si>
    <t>admin</t>
  </si>
  <si>
    <t>https://api.twitter.com/1.1/geo/id/004ec16c62325149.json</t>
  </si>
  <si>
    <t>https://api.twitter.com/1.1/geo/id/4ec01c9dbc693497.json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</si>
  <si>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</si>
  <si>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</si>
  <si>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</si>
  <si>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</si>
  <si>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</si>
  <si>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</si>
  <si>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</si>
  <si>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</si>
  <si>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</si>
  <si>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</si>
  <si>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</si>
  <si>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</si>
  <si>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</si>
  <si>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</si>
  <si>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</si>
  <si>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</si>
  <si>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</si>
  <si>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</si>
  <si>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</si>
  <si>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</si>
  <si>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</si>
  <si>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David Fekke</t>
  </si>
  <si>
    <t>Dr Aseem Malhotra</t>
  </si>
  <si>
    <t>Ana Santos</t>
  </si>
  <si>
    <t>Karageorgos</t>
  </si>
  <si>
    <t>Tara Kelly</t>
  </si>
  <si>
    <t>X-PERT Health</t>
  </si>
  <si>
    <t>Andrew sykes</t>
  </si>
  <si>
    <t>Dianne Mower</t>
  </si>
  <si>
    <t>Afifah Hamilton</t>
  </si>
  <si>
    <t>Ashish Kumar Jha</t>
  </si>
  <si>
    <t>Joseph Emmanuel</t>
  </si>
  <si>
    <t>Prof.Grant Schofield</t>
  </si>
  <si>
    <t>Dr Caryn Zinn</t>
  </si>
  <si>
    <t>Dave</t>
  </si>
  <si>
    <t>Marilyn E Schroeder</t>
  </si>
  <si>
    <t>Gary Dolman</t>
  </si>
  <si>
    <t>Farida Godlewska</t>
  </si>
  <si>
    <t>Bee Wilson</t>
  </si>
  <si>
    <t>The Doctor's Kitchen</t>
  </si>
  <si>
    <t>Angry Chef</t>
  </si>
  <si>
    <t>Henry Dimbleby</t>
  </si>
  <si>
    <t>Dr Rangan Chatterjee</t>
  </si>
  <si>
    <t>tim spector</t>
  </si>
  <si>
    <t>The Food Programme</t>
  </si>
  <si>
    <t>Dimitri Houtart</t>
  </si>
  <si>
    <t>JOSEPHINE BOLOGNA</t>
  </si>
  <si>
    <t>Tolulope Somolu</t>
  </si>
  <si>
    <t>BBC Food</t>
  </si>
  <si>
    <t>Dr Zoe Harcombe, PhD</t>
  </si>
  <si>
    <t>BDA British Dietetic Association</t>
  </si>
  <si>
    <t>Duane Mellor</t>
  </si>
  <si>
    <t>fiona godlee</t>
  </si>
  <si>
    <t>Tisha</t>
  </si>
  <si>
    <t>Soft Knits</t>
  </si>
  <si>
    <t>Lou Walker</t>
  </si>
  <si>
    <t>Diabetes.co.uk</t>
  </si>
  <si>
    <t>Jenny Weyman RN</t>
  </si>
  <si>
    <t>_xD83D__xDD76_ It Won't Diabeat Us _xD83D__xDEF6_</t>
  </si>
  <si>
    <t>CDDFTDiabetes</t>
  </si>
  <si>
    <t>Stephbo</t>
  </si>
  <si>
    <t>Adele Turner</t>
  </si>
  <si>
    <t>Tina Robson</t>
  </si>
  <si>
    <t>Peter Voshol</t>
  </si>
  <si>
    <t>Dr Srikanth Mada</t>
  </si>
  <si>
    <t>Hot_Products</t>
  </si>
  <si>
    <t>Penny McCoy</t>
  </si>
  <si>
    <t>I am a .NET, iOS, Android and Node.js software engineer commercial pilot (ASMEL) and remote pilot based in jacksonville, Fl</t>
  </si>
  <si>
    <t>Cardiologist, best selling author, researcher, and Professor of Evidence-Based Medicine. On a mission to save lives ; a million at a time. @AoMRC @TheKingsFund</t>
  </si>
  <si>
    <t>Body recomposition, Low-carb, Higher protein, Real food nutrition, Resistance training, Pharmacist.</t>
  </si>
  <si>
    <t>Registered Dietitian from Galway _xD83C__xDDEE__xD83C__xDDEA_NHS and Private work in London. Views my own.</t>
  </si>
  <si>
    <t>Educating for better Health. Living with diabetes through effective self-management. EXpert Patient Education versus Routine Treatment</t>
  </si>
  <si>
    <t>Father,grandfather. Yes vote for Indy no for brexit.</t>
  </si>
  <si>
    <t>#keto #lowcarb #foodie #running #HIIT &amp; #Renovating a 400yr old #farmhouse on a shoe string. Life nourishing #paintedfurniture. An #optimist. Mainly.</t>
  </si>
  <si>
    <t>Medical Herbalist &amp; Nutritionist</t>
  </si>
  <si>
    <t>Training &amp; Development,Works at Pfizer. Interested in leveraging technology for learning. Here to learn &amp; share. Views are personal.</t>
  </si>
  <si>
    <t>MAF Running, Curious cyclist, LCHF Advocate</t>
  </si>
  <si>
    <t>Professor of Public Health at AUT, Director Human Potential Centre, Blog http://t.co/CK9c3EIpgW - Author of What the fat? http://t.co/w7Dpmdtufc</t>
  </si>
  <si>
    <t>PhD. NZ Registered Dietitian / Senior Lecturer &amp; Researcher. AUT</t>
  </si>
  <si>
    <t>An excellent educator and a people’s person. Spent years reading and following natural holistic lifestyle therapy. A T2DM in  full remission and love LCHF..</t>
  </si>
  <si>
    <t>Worked in &amp; studied healthcare for 40+ years. Now sitting back &amp; tweeting about it, fairness, world politics, the environment &amp; refugees.</t>
  </si>
  <si>
    <t>British historical fiction writer.</t>
  </si>
  <si>
    <t>I write about food. And other things. Books include The Way We Eat Now, First Bite and Consider the Fork. Chair of @TastEdFeed: sensory food education</t>
  </si>
  <si>
    <t>Healthy eating from a straight talking doctor. Order the NEW Cookbook "Eat to Beat Illness"_xD83D__xDC47__xD83C__xDFFC_</t>
  </si>
  <si>
    <t>Frequently angry. Dorky-looking and disappointing in real life.</t>
  </si>
  <si>
    <t>Co-founder @leonrestaurants, @LondonUnion @ChefsInSchools &amp; @the_SRA. Co-author https://t.co/sO2P9Ej1li. Lead non-exec at DEFRA.</t>
  </si>
  <si>
    <t>GP | Podcast Host | TV presenter | Author. #The4PillarPlan #HowtoMakeDiseaseDisappear - New book #TheStressSolution, pre-order: https://t.co/vwra7SUbW2</t>
  </si>
  <si>
    <t>Researcher/writer on microbiome and genomic twin stuff  https://t.co/BcuObSGyrd motto - You'll never dine alone</t>
  </si>
  <si>
    <t>Investigating every aspect of the food we eat @BBCRadio4 Sun 12.30 &amp; Mon 15.30 &amp; on demand. Presenter @SheilaDillon. Contact us: thefoodprogramme@bbc.co.uk</t>
  </si>
  <si>
    <t>BBC Rural Affairs, Food &amp; Environment Editor and BBC Rural Affairs Champion @BBCFarmingToday @CostingTheEarth @BBCFoodProg #BBCFoodAwards &amp; others. Own views</t>
  </si>
  <si>
    <t>A whole new healthy way to prepare meals.certified gluten free or regular..</t>
  </si>
  <si>
    <t>Christian | Researcher | Advocate | Lifestyle, Functional, Nutritional, Culinary &amp; Cannabinoid Medicine | Non Toxic Therapies | Law | #AfricaRising | Weddings</t>
  </si>
  <si>
    <t>Tweeting delicious recipes and inspiration from your favourite @BBC programmes and chefs.</t>
  </si>
  <si>
    <t>PhD (nutrition/public health/dietary guidelines), author, researcher, blogger, speaker. Eat real food! Also love Wales &amp; rugby</t>
  </si>
  <si>
    <t>The professional association &amp; trade union for UK dietitians. The nation's largest organisation of food &amp; nutrition professionals. Press enquiries: 0800 0481714</t>
  </si>
  <si>
    <t>At risk of becoming the Malcolm Tucker of the Nutrition and Dietetics world</t>
  </si>
  <si>
    <t>Editor in chief, The BMJ</t>
  </si>
  <si>
    <t>Love making jewelry that are elegant, colorful, &amp; are fun to wear. Little creations, little treasures. #Handmade  Anthropology major, love traveling. _xD83C__xDF0E_</t>
  </si>
  <si>
    <t>#SuperSoftKnits is an independent business selling #handmade knits on #ETSY. I knit #bridal #boleros #shrugs #sweaters #wedding #shawls #wraps #linen #knitwear</t>
  </si>
  <si>
    <t>Workplace health and wellbeing consultant and speaker. Author of research report 'It's time to rethink office cake'. https://t.co/qcQmYag1AD Ambassador</t>
  </si>
  <si>
    <t>Join the _xD83C__xDF0D_'s #1 diabetes community with 294,045 forum members &amp; 1.8m years of cumulative experience. #DiabetesAwarenessMonth #StrongerTogether #FacesOfDiabetes</t>
  </si>
  <si>
    <t>Primary care nurse.Evidence based #LCHF #LDLBS believer (why not!). All tweets and RT not an endorsement. Not advice. My interests only. #CAC</t>
  </si>
  <si>
    <t>Helping fellow diabetics achieve normal blood sugars &amp; enjoy a healthy active lifestyle #lowcarb. #T1D #T2D #diabetes #DrRichardBernstein #gbdoc</t>
  </si>
  <si>
    <t>The Diabetes Team; providing a pathway to structured education &amp; a resource for information, advice &amp; guidance on the self-management of Diabetes</t>
  </si>
  <si>
    <t>Has the type of diabetes that is my fault for being such a fat drain on society. Forest dweller. Smartphone photographer. Tweets about telly. _xD83E__xDD57__xD83D__xDC89__xD83D__xDC8A__xD83D__xDEB0_ _xD83D__xDCF8__xD83C__xDF33__xD83C__xDF35__xD83C__xDF3F_</t>
  </si>
  <si>
    <t>Love my husband, my friends and my Kindle. Hate ironing, celery and snobbery. Usually found near food and drink.</t>
  </si>
  <si>
    <t>Natural Life Explorer, Co-founder Stichting Voeding Leeft, Researcher Louis Bolk Instituut en Brood Leeft Bakker. #lifestyleasmedicine! @persoonlijke titel.</t>
  </si>
  <si>
    <t>consultant Endocrinology</t>
  </si>
  <si>
    <t>#woodworking
#woodturning
#gardening
#shoping
#instagram
#slovenia</t>
  </si>
  <si>
    <t>Whatever is true, whatever is noble, whatever is right, whatever is pure, whatever is lovely, whatever is admirable - think about such things.</t>
  </si>
  <si>
    <t>Jacksonville, Fl</t>
  </si>
  <si>
    <t>London</t>
  </si>
  <si>
    <t>Hebden Bridge</t>
  </si>
  <si>
    <t>Scotland, United Kingdom</t>
  </si>
  <si>
    <t>Sussex, UK</t>
  </si>
  <si>
    <t>Chichester, England</t>
  </si>
  <si>
    <t>Mumbai</t>
  </si>
  <si>
    <t>Perth, Western Australia</t>
  </si>
  <si>
    <t>Auckland New Zealand</t>
  </si>
  <si>
    <t>Auckland, New Zealand</t>
  </si>
  <si>
    <t>Mackenzie, Brisbane</t>
  </si>
  <si>
    <t>Warrnambool, Australia</t>
  </si>
  <si>
    <t>North Yorkshire, England.</t>
  </si>
  <si>
    <t>London, England</t>
  </si>
  <si>
    <t>UK</t>
  </si>
  <si>
    <t>Manchester</t>
  </si>
  <si>
    <t>Bristol, England</t>
  </si>
  <si>
    <t>UK Food capital: Bristol</t>
  </si>
  <si>
    <t>Staten Island</t>
  </si>
  <si>
    <t>Global Citizen!</t>
  </si>
  <si>
    <t>Newport, Wales</t>
  </si>
  <si>
    <t>Flexible</t>
  </si>
  <si>
    <t>Maryland, USA</t>
  </si>
  <si>
    <t>Winchester</t>
  </si>
  <si>
    <t>England, UK</t>
  </si>
  <si>
    <t>New South Wales, Australia</t>
  </si>
  <si>
    <t>England, United Kingdom</t>
  </si>
  <si>
    <t xml:space="preserve">West Midlands, born Blackburn </t>
  </si>
  <si>
    <t>Culemborg, NL and more</t>
  </si>
  <si>
    <t>Durham, England</t>
  </si>
  <si>
    <t>Republic of Slovenia</t>
  </si>
  <si>
    <t>Isle of Wight</t>
  </si>
  <si>
    <t>https://t.co/BUbBAw4vJW</t>
  </si>
  <si>
    <t>https://t.co/e5h21saMHY</t>
  </si>
  <si>
    <t>https://t.co/dHplIXfw7J</t>
  </si>
  <si>
    <t>https://t.co/TRP8XobzH3</t>
  </si>
  <si>
    <t>https://t.co/L2JqNeW5eK</t>
  </si>
  <si>
    <t>http://t.co/CK9c3EIpgW</t>
  </si>
  <si>
    <t>https://t.co/wKKWiVBs2F</t>
  </si>
  <si>
    <t>https://t.co/FruLAs9pIU</t>
  </si>
  <si>
    <t>https://t.co/ZKFgqZSFf6</t>
  </si>
  <si>
    <t>https://t.co/KpseNtrMPo</t>
  </si>
  <si>
    <t>https://t.co/Lmj9nEWnG1</t>
  </si>
  <si>
    <t>https://t.co/Fq9AmRvc19</t>
  </si>
  <si>
    <t>http://t.co/wpH7Ccq5lW</t>
  </si>
  <si>
    <t>http://www.bbc.co.uk/radio4/foodprogramme/</t>
  </si>
  <si>
    <t>https://t.co/32HwvRfcJz</t>
  </si>
  <si>
    <t>http://t.co/ZwpQaQ4awh</t>
  </si>
  <si>
    <t>https://t.co/KDHkWadHv6</t>
  </si>
  <si>
    <t>https://t.co/Jpt15826bG</t>
  </si>
  <si>
    <t>http://t.co/lvGN3ueDuf</t>
  </si>
  <si>
    <t>http://t.co/oRc5V28dNa</t>
  </si>
  <si>
    <t>https://t.co/x9k1cu42u3</t>
  </si>
  <si>
    <t>https://t.co/2KfYE4Afee</t>
  </si>
  <si>
    <t>http://t.co/xTEQpJSxBg</t>
  </si>
  <si>
    <t>https://t.co/hzN5UPI1ws</t>
  </si>
  <si>
    <t>https://t.co/NM5jBpoVqI</t>
  </si>
  <si>
    <t>https://t.co/UAeiZ8VO7X</t>
  </si>
  <si>
    <t>https://t.co/iTY8VcPUBN</t>
  </si>
  <si>
    <t>https://t.co/25DTGHgi4S</t>
  </si>
  <si>
    <t>https://pbs.twimg.com/profile_banners/2505051/1540818507</t>
  </si>
  <si>
    <t>https://pbs.twimg.com/profile_banners/472777204/1431752439</t>
  </si>
  <si>
    <t>https://pbs.twimg.com/profile_banners/518605399/1530009277</t>
  </si>
  <si>
    <t>https://pbs.twimg.com/profile_banners/169871101/1406201484</t>
  </si>
  <si>
    <t>https://pbs.twimg.com/profile_banners/1614670046/1446981573</t>
  </si>
  <si>
    <t>https://pbs.twimg.com/profile_banners/157809457/1433841448</t>
  </si>
  <si>
    <t>https://pbs.twimg.com/profile_banners/1159076203/1478834559</t>
  </si>
  <si>
    <t>https://pbs.twimg.com/profile_banners/709696744242610176/1520762359</t>
  </si>
  <si>
    <t>https://pbs.twimg.com/profile_banners/915504672/1461622720</t>
  </si>
  <si>
    <t>https://pbs.twimg.com/profile_banners/113031616/1481887209</t>
  </si>
  <si>
    <t>https://pbs.twimg.com/profile_banners/127830995/1504176841</t>
  </si>
  <si>
    <t>https://pbs.twimg.com/profile_banners/3318015505/1523003825</t>
  </si>
  <si>
    <t>https://pbs.twimg.com/profile_banners/4792944616/1455991470</t>
  </si>
  <si>
    <t>https://pbs.twimg.com/profile_banners/23304360/1524225750</t>
  </si>
  <si>
    <t>https://pbs.twimg.com/profile_banners/2496405943/1536145054</t>
  </si>
  <si>
    <t>https://pbs.twimg.com/profile_banners/143629076/1431344389</t>
  </si>
  <si>
    <t>https://pbs.twimg.com/profile_banners/402642526/1547224872</t>
  </si>
  <si>
    <t>https://pbs.twimg.com/profile_banners/2520865461/1542182954</t>
  </si>
  <si>
    <t>https://pbs.twimg.com/profile_banners/175481842/1527772242</t>
  </si>
  <si>
    <t>https://pbs.twimg.com/profile_banners/7014922/1535219582</t>
  </si>
  <si>
    <t>https://pbs.twimg.com/profile_banners/28995328/1547553987</t>
  </si>
  <si>
    <t>https://pbs.twimg.com/profile_banners/30623732/1501233773</t>
  </si>
  <si>
    <t>https://pbs.twimg.com/profile_banners/82649720/1464175342</t>
  </si>
  <si>
    <t>https://pbs.twimg.com/profile_banners/504232426/1521276208</t>
  </si>
  <si>
    <t>https://pbs.twimg.com/profile_banners/16947009/1479625450</t>
  </si>
  <si>
    <t>https://pbs.twimg.com/profile_banners/1032096361376870401/1546572561</t>
  </si>
  <si>
    <t>https://pbs.twimg.com/profile_banners/164728957/1519921961</t>
  </si>
  <si>
    <t>https://pbs.twimg.com/profile_banners/23922362/1546941846</t>
  </si>
  <si>
    <t>https://pbs.twimg.com/profile_banners/87101517/1546065910</t>
  </si>
  <si>
    <t>https://pbs.twimg.com/profile_banners/907580354772574208/1505229500</t>
  </si>
  <si>
    <t>https://pbs.twimg.com/profile_banners/936575536578682880/1541155558</t>
  </si>
  <si>
    <t>https://pbs.twimg.com/profile_banners/87285763/1546603911</t>
  </si>
  <si>
    <t>https://pbs.twimg.com/profile_banners/539246051/1542654702</t>
  </si>
  <si>
    <t>https://pbs.twimg.com/profile_banners/245323632/1399928552</t>
  </si>
  <si>
    <t>https://pbs.twimg.com/profile_banners/155657896/1525873585</t>
  </si>
  <si>
    <t>https://pbs.twimg.com/profile_banners/1003898407365300225/1531294994</t>
  </si>
  <si>
    <t>en-gb</t>
  </si>
  <si>
    <t>pl</t>
  </si>
  <si>
    <t>lv</t>
  </si>
  <si>
    <t>http://abs.twimg.com/images/themes/theme1/bg.png</t>
  </si>
  <si>
    <t>http://abs.twimg.com/images/themes/theme17/bg.gif</t>
  </si>
  <si>
    <t>http://abs.twimg.com/images/themes/theme15/bg.png</t>
  </si>
  <si>
    <t>http://abs.twimg.com/images/themes/theme2/bg.gif</t>
  </si>
  <si>
    <t>http://abs.twimg.com/images/themes/theme18/bg.gif</t>
  </si>
  <si>
    <t>http://abs.twimg.com/images/themes/theme14/bg.gif</t>
  </si>
  <si>
    <t>http://abs.twimg.com/images/themes/theme11/bg.gif</t>
  </si>
  <si>
    <t>http://abs.twimg.com/images/themes/theme12/bg.gif</t>
  </si>
  <si>
    <t>http://abs.twimg.com/images/themes/theme16/bg.gif</t>
  </si>
  <si>
    <t>http://abs.twimg.com/images/themes/theme13/bg.gif</t>
  </si>
  <si>
    <t>http://pbs.twimg.com/profile_images/941711356616761344/5IcXXGzx_normal.jpg</t>
  </si>
  <si>
    <t>http://pbs.twimg.com/profile_images/608201214149324800/XgKkZ0As_normal.jpg</t>
  </si>
  <si>
    <t>http://pbs.twimg.com/profile_images/796917517906104320/CjXLF4Zg_normal.jpg</t>
  </si>
  <si>
    <t>http://abs.twimg.com/sticky/default_profile_images/default_profile_normal.png</t>
  </si>
  <si>
    <t>http://pbs.twimg.com/profile_images/676720455169024000/YXVIEj84_normal.jpg</t>
  </si>
  <si>
    <t>http://pbs.twimg.com/profile_images/915612645629267968/WybkDzkh_normal.jpg</t>
  </si>
  <si>
    <t>http://pbs.twimg.com/profile_images/703678594896285696/-W2yVLsI_normal.jpg</t>
  </si>
  <si>
    <t>http://pbs.twimg.com/profile_images/1019842096176467969/zqIN7KPo_normal.jpg</t>
  </si>
  <si>
    <t>http://pbs.twimg.com/profile_images/482501579602268160/Bd5kJ8fF_normal.jpeg</t>
  </si>
  <si>
    <t>http://pbs.twimg.com/profile_images/932307431882936327/OhnmQ8O0_normal.jpg</t>
  </si>
  <si>
    <t>http://pbs.twimg.com/profile_images/878256685294530560/AeQ7_BKF_normal.jpg</t>
  </si>
  <si>
    <t>http://pbs.twimg.com/profile_images/713291586638102528/QwJw57Zt_normal.jpg</t>
  </si>
  <si>
    <t>http://pbs.twimg.com/profile_images/1180803776/04_winter_profile_pic_normal.jpg</t>
  </si>
  <si>
    <t>http://pbs.twimg.com/profile_images/439152108/IMG_0548web_normal.jpg</t>
  </si>
  <si>
    <t>http://pbs.twimg.com/profile_images/439353910197616640/gP4UC4hB_normal.jpeg</t>
  </si>
  <si>
    <t>http://pbs.twimg.com/profile_images/1074404668476936194/q1RC4STQ_normal.jpg</t>
  </si>
  <si>
    <t>http://pbs.twimg.com/profile_images/689233713390071809/NkZwZjgn_normal.jpg</t>
  </si>
  <si>
    <t>Open Twitter Page for This Person</t>
  </si>
  <si>
    <t>https://twitter.com/davidfekke</t>
  </si>
  <si>
    <t>https://twitter.com/draseemmalhotra</t>
  </si>
  <si>
    <t>https://twitter.com/anasant21919095</t>
  </si>
  <si>
    <t>https://twitter.com/karageorgos15</t>
  </si>
  <si>
    <t>https://twitter.com/tarakellyrd</t>
  </si>
  <si>
    <t>https://twitter.com/xperthealth</t>
  </si>
  <si>
    <t>https://twitter.com/andrews86495144</t>
  </si>
  <si>
    <t>https://twitter.com/diannemower</t>
  </si>
  <si>
    <t>https://twitter.com/afifahhamilton</t>
  </si>
  <si>
    <t>https://twitter.com/ashkjha</t>
  </si>
  <si>
    <t>https://twitter.com/cancerrideoct</t>
  </si>
  <si>
    <t>https://twitter.com/grantsnz</t>
  </si>
  <si>
    <t>https://twitter.com/carynzinn</t>
  </si>
  <si>
    <t>https://twitter.com/dave06031956</t>
  </si>
  <si>
    <t>https://twitter.com/marilyn_ella</t>
  </si>
  <si>
    <t>https://twitter.com/g_dolman</t>
  </si>
  <si>
    <t>https://twitter.com/fgodl</t>
  </si>
  <si>
    <t>https://twitter.com/kitchenbee</t>
  </si>
  <si>
    <t>https://twitter.com/doctors_kitchen</t>
  </si>
  <si>
    <t>https://twitter.com/one_angry_chef</t>
  </si>
  <si>
    <t>https://twitter.com/henrydimbleby</t>
  </si>
  <si>
    <t>https://twitter.com/drchatterjeeuk</t>
  </si>
  <si>
    <t>https://twitter.com/timspector</t>
  </si>
  <si>
    <t>https://twitter.com/bbcfoodprog</t>
  </si>
  <si>
    <t>https://twitter.com/dimitrihoutart</t>
  </si>
  <si>
    <t>https://twitter.com/carmelabny</t>
  </si>
  <si>
    <t>https://twitter.com/tolusomolu</t>
  </si>
  <si>
    <t>https://twitter.com/bbcfood</t>
  </si>
  <si>
    <t>https://twitter.com/zoeharcombe</t>
  </si>
  <si>
    <t>https://twitter.com/bda_dietitians</t>
  </si>
  <si>
    <t>https://twitter.com/drduanerd</t>
  </si>
  <si>
    <t>https://twitter.com/fgodlee</t>
  </si>
  <si>
    <t>https://twitter.com/treasurexalley</t>
  </si>
  <si>
    <t>https://twitter.com/supersoftknits</t>
  </si>
  <si>
    <t>https://twitter.com/rethinkcake</t>
  </si>
  <si>
    <t>https://twitter.com/diabetescouk</t>
  </si>
  <si>
    <t>https://twitter.com/jennyweyman</t>
  </si>
  <si>
    <t>https://twitter.com/itwontdiabeatus</t>
  </si>
  <si>
    <t>https://twitter.com/cddftdiabetes</t>
  </si>
  <si>
    <t>https://twitter.com/stephbospoon</t>
  </si>
  <si>
    <t>https://twitter.com/adeleturner72</t>
  </si>
  <si>
    <t>https://twitter.com/tina_robson</t>
  </si>
  <si>
    <t>https://twitter.com/peter_voshol</t>
  </si>
  <si>
    <t>https://twitter.com/drsrikanthmada</t>
  </si>
  <si>
    <t>https://twitter.com/products_hot</t>
  </si>
  <si>
    <t>https://twitter.com/mcmoneypenny</t>
  </si>
  <si>
    <t>davidfekke
RT @DrAseemMalhotra: This is a
Dietitian you can trust for both
scientific integrity and independence.
Others to follow include @XPERTHealt…</t>
  </si>
  <si>
    <t>draseemmalhotra
This is a Dietitian you can trust
for both scientific integrity and
independence. Others to follow
include @XPERTHealth &amp;amp; @TaraKellyRD
https://t.co/Ph8MGXLzKE</t>
  </si>
  <si>
    <t>anasant21919095
RT @DrAseemMalhotra: This is a
Dietitian you can trust for both
scientific integrity and independence.
Others to follow include @XPERTHealt…</t>
  </si>
  <si>
    <t>karageorgos15
@DrAseemMalhotra @XPERTHealth @TaraKellyRD
Maybe even that may be over-stated
as low fibre may simply be a proxy
for refined/processed carbs/food
and that is the problem and not
necessarily the low fibre: https://t.co/2LXtb1AZxL
https://t.co/cjiNNoIcFt https://t.co/7EvJCZT0Os</t>
  </si>
  <si>
    <t xml:space="preserve">tarakellyrd
</t>
  </si>
  <si>
    <t>xperthealth
We have a series of audiobooks
covering the key messages from
the X-PERT Diabetes Programme to
support individuals with impaired
vision! A set of 12 audio files
ranging from 2 ½ - 20 mins, total
running time of just over 2 hours.
Available here - https://t.co/k7W5sLn7Q3
_xD83C__xDFA7_ https://t.co/FEcNvsYMKn</t>
  </si>
  <si>
    <t>andrews86495144
RT @DrAseemMalhotra: This is a
Dietitian you can trust for both
scientific integrity and independence.
Others to follow include @XPERTHealt…</t>
  </si>
  <si>
    <t>diannemower
RT @DrAseemMalhotra: This is a
Dietitian you can trust for both
scientific integrity and independence.
Others to follow include @XPERTHealt…</t>
  </si>
  <si>
    <t>afifahhamilton
@DrAseemMalhotra @XPERTHealth @TaraKellyRD
And yet, interestingly, the many
carnivore folk out there, who eat
no plants at all, and those with
stoma bags and have to avoid fibre,
do just fine. Maybe fibre is not
necessary after all.</t>
  </si>
  <si>
    <t>ashkjha
RT @DrAseemMalhotra: This is a
Dietitian you can trust for both
scientific integrity and independence.
Others to follow include @XPERTHealt…</t>
  </si>
  <si>
    <t>cancerrideoct
@DrAseemMalhotra @XPERTHealth @TaraKellyRD
Great respect for @CarynZinn she
examined the evidence &amp;amp; changed
what she regards as ‘healthy’ food_xD83D__xDC4C_also
doing great work with @grantsnz
to change the approach to public
health in NZ</t>
  </si>
  <si>
    <t xml:space="preserve">grantsnz
</t>
  </si>
  <si>
    <t xml:space="preserve">carynzinn
</t>
  </si>
  <si>
    <t>dave06031956
@DrAseemMalhotra @XPERTHealth @TaraKellyRD
Hear hear .. well done to them
both..</t>
  </si>
  <si>
    <t>marilyn_ella
RT @DrAseemMalhotra: This is a
Dietitian you can trust for both
scientific integrity and independence.
Others to follow include @XPERTHealt…</t>
  </si>
  <si>
    <t>g_dolman
RT @carmelabny: @DimitriHoutart
@BBCFoodProg @timspector @drchatterjeeuk
@HenryDimbleby @One_Angry_Chef
@doctors_kitchen @KitchenBee @fgodl…</t>
  </si>
  <si>
    <t xml:space="preserve">fgodl
</t>
  </si>
  <si>
    <t xml:space="preserve">kitchenbee
</t>
  </si>
  <si>
    <t xml:space="preserve">doctors_kitchen
</t>
  </si>
  <si>
    <t xml:space="preserve">one_angry_chef
</t>
  </si>
  <si>
    <t xml:space="preserve">henrydimbleby
</t>
  </si>
  <si>
    <t xml:space="preserve">drchatterjeeuk
</t>
  </si>
  <si>
    <t xml:space="preserve">timspector
</t>
  </si>
  <si>
    <t xml:space="preserve">bbcfoodprog
</t>
  </si>
  <si>
    <t xml:space="preserve">dimitrihoutart
</t>
  </si>
  <si>
    <t>carmelabny
RT @carmelabny: @DimitriHoutart
@BBCFoodProg @timspector @drchatterjeeuk
@HenryDimbleby @One_Angry_Chef
@doctors_kitchen @KitchenBee @fgodl…</t>
  </si>
  <si>
    <t>tolusomolu
RT @DrAseemMalhotra: This is a
Dietitian you can trust for both
scientific integrity and independence.
Others to follow include @XPERTHealt…</t>
  </si>
  <si>
    <t xml:space="preserve">bbcfood
</t>
  </si>
  <si>
    <t xml:space="preserve">zoeharcombe
</t>
  </si>
  <si>
    <t xml:space="preserve">bda_dietitians
</t>
  </si>
  <si>
    <t xml:space="preserve">drduanerd
</t>
  </si>
  <si>
    <t xml:space="preserve">fgodlee
</t>
  </si>
  <si>
    <t>treasurexalley
RT @carmelabny: @DimitriHoutart
@BBCFoodProg @timspector @drchatterjeeuk
@HenryDimbleby @One_Angry_Chef
@doctors_kitchen @KitchenBee @fgodl…</t>
  </si>
  <si>
    <t>supersoftknits
RT @carmelabny: @DimitriHoutart
@BBCFoodProg @timspector @drchatterjeeuk
@HenryDimbleby @One_Angry_Chef
@doctors_kitchen @KitchenBee @fgodl…</t>
  </si>
  <si>
    <t>rethinkcake
"I'd rather live without potatoes
than without my feet." A T2D patient
whose GP helped her put her T2D
into remission &amp;amp; come off all
medication with a low GI diet."
@XPERTHealth @Diabetescouk Quote
from the first part of @BBCFoodProg
carb debate. Do listen https://t.co/anjb9dpBA0</t>
  </si>
  <si>
    <t>diabetescouk
RT @CDDFTDiabetes: Confused over
the recent information on fibre?
We’ve had a lot of questions on
our @XPERTHealth courses this week
partic…</t>
  </si>
  <si>
    <t>jennyweyman
RT @RethinkCake: "I'd rather live
without potatoes than without my
feet." A T2D patient whose GP helped
her put her T2D into remission
&amp;amp; co…</t>
  </si>
  <si>
    <t>itwontdiabeatus
RT @CDDFTDiabetes: Confused over
the recent information on fibre?
We’ve had a lot of questions on
our @XPERTHealth courses this week
partic…</t>
  </si>
  <si>
    <t>cddftdiabetes
Don't forget if you've attended
an @XPERTHealth education course
you can access their online forum
for more information and advice
on your #Diabetes #XPertHealth
https://t.co/jtBICyFbGX https://t.co/v2gJRGjqBR</t>
  </si>
  <si>
    <t>stephbospoon
RT @XPERTHealth: *WE ARE EXPANDING
OUR TEAM* Are you a Sales &amp;amp;
Marketing professional looking
for a part-time opportunity? To
apply, send y…</t>
  </si>
  <si>
    <t>adeleturner72
RT @XPERTHealth: *WE ARE EXPANDING
OUR TEAM* Are you a Sales &amp;amp;
Marketing professional looking
for a part-time opportunity? To
apply, send y…</t>
  </si>
  <si>
    <t>tina_robson
RT @CDDFTDiabetes: Confused over
the recent information on fibre?
We’ve had a lot of questions on
our @XPERTHealth courses this week
partic…</t>
  </si>
  <si>
    <t>peter_voshol
RT @CDDFTDiabetes: Confused over
the recent information on fibre?
We’ve had a lot of questions on
our @XPERTHealth courses this week
partic…</t>
  </si>
  <si>
    <t>drsrikanthmada
RT @CDDFTDiabetes: Don't forget
if you've attended an @XPERTHealth
education course you can access
their online forum for more information…</t>
  </si>
  <si>
    <t>products_hot
RT @carmelabny: @DimitriHoutart
@BBCFoodProg @timspector @drchatterjeeuk
@HenryDimbleby @One_Angry_Chef
@doctors_kitchen @KitchenBee @fgodl…</t>
  </si>
  <si>
    <t>mcmoneypenny
RT @XPERTHealth: We have a series
of audiobooks covering the key
messages from the X-PERT Diabetes
Programme to support individuals
with im…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</si>
  <si>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</si>
  <si>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</si>
  <si>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</si>
  <si>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</si>
  <si>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</si>
  <si>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</si>
  <si>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</si>
  <si>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</si>
  <si>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</si>
  <si>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</si>
  <si>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</si>
  <si>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</si>
  <si>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</si>
  <si>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</si>
  <si>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</si>
  <si>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</si>
  <si>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</si>
  <si>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</si>
  <si>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</si>
  <si>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</si>
  <si>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</si>
  <si>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</si>
  <si>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</si>
  <si>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</si>
  <si>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</si>
  <si>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</si>
  <si>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</si>
  <si>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</si>
  <si>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</si>
  <si>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</si>
  <si>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</si>
  <si>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</si>
  <si>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</si>
  <si>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</si>
  <si>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</si>
  <si>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</si>
  <si>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</si>
  <si>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</si>
  <si>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</si>
  <si>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</si>
  <si>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</si>
  <si>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</si>
  <si>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</si>
  <si>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</si>
  <si>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</si>
  <si>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</si>
  <si>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</si>
  <si>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</si>
  <si>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Group 1</t>
  </si>
  <si>
    <t>Group 2</t>
  </si>
  <si>
    <t>Edges</t>
  </si>
  <si>
    <t>Graph Type</t>
  </si>
  <si>
    <t>Modularity</t>
  </si>
  <si>
    <t>NodeXL Version</t>
  </si>
  <si>
    <t>1.0.1.408</t>
  </si>
  <si>
    <t>Top URLs in Tweet in Entire Graph</t>
  </si>
  <si>
    <t>https://www.youtube.com/watch?v=8rcfvRGZsDs&amp;t=1142s</t>
  </si>
  <si>
    <t>https://www.lchf-rd.com/2018/06/08/the-perils-of-food-processing-how-the-preparation-of-food-affects-gi-hormonal-response/</t>
  </si>
  <si>
    <t>https://www.lchf-rd.com/2018/06/20/the-perils-of-food-processing-part-2/</t>
  </si>
  <si>
    <t>Entire Graph Count</t>
  </si>
  <si>
    <t>Top URLs in Tweet in G1</t>
  </si>
  <si>
    <t>Top URLs in Tweet in G2</t>
  </si>
  <si>
    <t>G1 Count</t>
  </si>
  <si>
    <t>Top URLs in Tweet in G3</t>
  </si>
  <si>
    <t>G2 Count</t>
  </si>
  <si>
    <t>G3 Count</t>
  </si>
  <si>
    <t>Top URLs in Tweet</t>
  </si>
  <si>
    <t>https://twitter.com/carynzinn/status/1083841426700480512 https://www.youtube.com/watch?v=8rcfvRGZsDs&amp;t=1142s https://www.lchf-rd.com/2018/06/08/the-perils-of-food-processing-how-the-preparation-of-food-affects-gi-hormonal-response/ https://www.lchf-rd.com/2018/06/20/the-perils-of-food-processing-part-2/</t>
  </si>
  <si>
    <t>https://www.xperthealth.org.uk/Shop/p/xp00353 https://www.xperthealth.org.uk/Forums?platform=hootsuite https://twitter.com/diabetescouk/status/1084132959576305664 https://www.bbc.co.uk/programmes/m00017qw?fbclid=IwAR3_ObH6fVhxqaLDeeRXtb7XWo7qEkQke1bAgHudwdu5ekTdDa9mMKyiz4Y</t>
  </si>
  <si>
    <t>Top Domains in Tweet in Entire Graph</t>
  </si>
  <si>
    <t>lchf-rd.com</t>
  </si>
  <si>
    <t>youtube.com</t>
  </si>
  <si>
    <t>Top Domains in Tweet in G1</t>
  </si>
  <si>
    <t>Top Domains in Tweet in G2</t>
  </si>
  <si>
    <t>Top Domains in Tweet in G3</t>
  </si>
  <si>
    <t>Top Domains in Tweet</t>
  </si>
  <si>
    <t>lchf-rd.com twitter.com youtube.com</t>
  </si>
  <si>
    <t>org.uk twitter.com co.uk</t>
  </si>
  <si>
    <t>Top Hashtags in Tweet in Entire Graph</t>
  </si>
  <si>
    <t>diabetes</t>
  </si>
  <si>
    <t>lowcarb</t>
  </si>
  <si>
    <t>Top Hashtags in Tweet in G1</t>
  </si>
  <si>
    <t>Top Hashtags in Tweet in G2</t>
  </si>
  <si>
    <t>Top Hashtags in Tweet in G3</t>
  </si>
  <si>
    <t>Top Hashtags in Tweet</t>
  </si>
  <si>
    <t>diabetes xperthealth lowcarb</t>
  </si>
  <si>
    <t>Top Words in Tweet in Entire Graph</t>
  </si>
  <si>
    <t>Words in Sentiment List#1: Positive</t>
  </si>
  <si>
    <t>Words in Sentiment List#2: Negative</t>
  </si>
  <si>
    <t>Words in Sentiment List#3: Angry/Violent</t>
  </si>
  <si>
    <t>Non-categorized Words</t>
  </si>
  <si>
    <t>Total Words</t>
  </si>
  <si>
    <t>both</t>
  </si>
  <si>
    <t>fibre</t>
  </si>
  <si>
    <t>dietitian</t>
  </si>
  <si>
    <t>Top Words in Tweet in G1</t>
  </si>
  <si>
    <t>Top Words in Tweet in G2</t>
  </si>
  <si>
    <t>trust</t>
  </si>
  <si>
    <t>scientific</t>
  </si>
  <si>
    <t>integrity</t>
  </si>
  <si>
    <t>independence</t>
  </si>
  <si>
    <t>others</t>
  </si>
  <si>
    <t>follow</t>
  </si>
  <si>
    <t>include</t>
  </si>
  <si>
    <t>Top Words in Tweet in G3</t>
  </si>
  <si>
    <t>information</t>
  </si>
  <si>
    <t>over</t>
  </si>
  <si>
    <t>confused</t>
  </si>
  <si>
    <t>recent</t>
  </si>
  <si>
    <t>ve</t>
  </si>
  <si>
    <t>lot</t>
  </si>
  <si>
    <t>questions</t>
  </si>
  <si>
    <t>Top Words in Tweet</t>
  </si>
  <si>
    <t>dimitrihoutart bbcfoodprog timspector drchatterjeeuk henrydimbleby one_angry_chef doctors_kitchen kitchenbee carmelabny fgodl</t>
  </si>
  <si>
    <t>draseemmalhotra both dietitian trust scientific integrity independence others follow include</t>
  </si>
  <si>
    <t>xperthealth information cddftdiabetes over fibre confused recent ve lot questions</t>
  </si>
  <si>
    <t>Top Word Pairs in Tweet in Entire Graph</t>
  </si>
  <si>
    <t>dietitian,trust</t>
  </si>
  <si>
    <t>trust,both</t>
  </si>
  <si>
    <t>both,scientific</t>
  </si>
  <si>
    <t>scientific,integrity</t>
  </si>
  <si>
    <t>integrity,independence</t>
  </si>
  <si>
    <t>independence,others</t>
  </si>
  <si>
    <t>others,follow</t>
  </si>
  <si>
    <t>follow,include</t>
  </si>
  <si>
    <t>draseemmalhotra,dietitian</t>
  </si>
  <si>
    <t>include,xperthealt</t>
  </si>
  <si>
    <t>Top Word Pairs in Tweet in G1</t>
  </si>
  <si>
    <t>dimitrihoutart,bbcfoodprog</t>
  </si>
  <si>
    <t>bbcfoodprog,timspector</t>
  </si>
  <si>
    <t>timspector,drchatterjeeuk</t>
  </si>
  <si>
    <t>drchatterjeeuk,henrydimbleby</t>
  </si>
  <si>
    <t>henrydimbleby,one_angry_chef</t>
  </si>
  <si>
    <t>one_angry_chef,doctors_kitchen</t>
  </si>
  <si>
    <t>doctors_kitchen,kitchenbee</t>
  </si>
  <si>
    <t>carmelabny,dimitrihoutart</t>
  </si>
  <si>
    <t>kitchenbee,fgodl</t>
  </si>
  <si>
    <t>Top Word Pairs in Tweet in G2</t>
  </si>
  <si>
    <t>Top Word Pairs in Tweet in G3</t>
  </si>
  <si>
    <t>confused,over</t>
  </si>
  <si>
    <t>over,recent</t>
  </si>
  <si>
    <t>recent,information</t>
  </si>
  <si>
    <t>information,fibre</t>
  </si>
  <si>
    <t>fibre,ve</t>
  </si>
  <si>
    <t>ve,lot</t>
  </si>
  <si>
    <t>lot,questions</t>
  </si>
  <si>
    <t>questions,xperthealth</t>
  </si>
  <si>
    <t>xperthealth,courses</t>
  </si>
  <si>
    <t>courses,week</t>
  </si>
  <si>
    <t>Top Word Pairs in Tweet</t>
  </si>
  <si>
    <t>dimitrihoutart,bbcfoodprog  bbcfoodprog,timspector  timspector,drchatterjeeuk  drchatterjeeuk,henrydimbleby  henrydimbleby,one_angry_chef  one_angry_chef,doctors_kitchen  doctors_kitchen,kitchenbee  carmelabny,dimitrihoutart  kitchenbee,fgodl</t>
  </si>
  <si>
    <t>dietitian,trust  trust,both  both,scientific  scientific,integrity  integrity,independence  independence,others  others,follow  follow,include  draseemmalhotra,dietitian  include,xperthealt</t>
  </si>
  <si>
    <t>confused,over  over,recent  recent,information  information,fibre  fibre,ve  ve,lot  lot,questions  questions,xperthealth  xperthealth,courses  courses,week</t>
  </si>
  <si>
    <t>Top Replied-To in Entire Graph</t>
  </si>
  <si>
    <t>Top Mentioned in Entire Graph</t>
  </si>
  <si>
    <t>xperthealt</t>
  </si>
  <si>
    <t>Top Replied-To in G1</t>
  </si>
  <si>
    <t>Top Replied-To in G2</t>
  </si>
  <si>
    <t>Top Mentioned in G1</t>
  </si>
  <si>
    <t>Top Mentioned in G2</t>
  </si>
  <si>
    <t>Top Replied-To in G3</t>
  </si>
  <si>
    <t>Top Mentioned in G3</t>
  </si>
  <si>
    <t>Top Replied-To in Tweet</t>
  </si>
  <si>
    <t>Top Mentioned in Tweet</t>
  </si>
  <si>
    <t>bbcfoodprog timspector drchatterjeeuk henrydimbleby one_angry_chef doctors_kitchen kitchenbee carmelabny dimitrihoutart fgodl</t>
  </si>
  <si>
    <t>draseemmalhotra xperthealt xperthealth tarakellyrd carynzinn grantsnz</t>
  </si>
  <si>
    <t>xperthealth cddftdiabetes diabetescouk draseemmalhotra xperthealt rethinkcake bbcfoodprog</t>
  </si>
  <si>
    <t>Top Tweeters in Entire Graph</t>
  </si>
  <si>
    <t>Top Tweeters in G1</t>
  </si>
  <si>
    <t>Top Tweeters in G2</t>
  </si>
  <si>
    <t>Top Tweeters in G3</t>
  </si>
  <si>
    <t>Top Tweeters</t>
  </si>
  <si>
    <t>supersoftknits g_dolman carmelabny products_hot henrydimbleby zoeharcombe drduanerd kitchenbee treasurexalley bda_dietitians</t>
  </si>
  <si>
    <t>tolusomolu draseemmalhotra marilyn_ella davidfekke ashkjha dave06031956 andrews86495144 cancerrideoct diannemower karageorgos15</t>
  </si>
  <si>
    <t>diabetescouk peter_voshol adeleturner72 stephbospoon rethinkcake jennyweyman xperthealth itwontdiabeatus mcmoneypenny tina_robson</t>
  </si>
  <si>
    <t>Top URLs in Tweet by Count</t>
  </si>
  <si>
    <t>https://www.xperthealth.org.uk/Forums?platform=hootsuite https://twitter.com/diabetescouk/status/1084132959576305664</t>
  </si>
  <si>
    <t>Top URLs in Tweet by Salience</t>
  </si>
  <si>
    <t>Top Domains in Tweet by Count</t>
  </si>
  <si>
    <t>lchf-rd.com youtube.com</t>
  </si>
  <si>
    <t>org.uk twitter.com</t>
  </si>
  <si>
    <t>Top Domains in Tweet by Salience</t>
  </si>
  <si>
    <t>Top Hashtags in Tweet by Count</t>
  </si>
  <si>
    <t>Top Hashtags in Tweet by Salience</t>
  </si>
  <si>
    <t>xperthealth lowcarb diabetes</t>
  </si>
  <si>
    <t>Top Words in Tweet by Count</t>
  </si>
  <si>
    <t>draseemmalhotra dietitian trust both scientific integrity independence others follow include</t>
  </si>
  <si>
    <t>dietitian trust both scientific integrity independence others follow include tarakellyrd</t>
  </si>
  <si>
    <t>low fibre draseemmalhotra tarakellyrd maybe even over stated simply proxy</t>
  </si>
  <si>
    <t>covering 2 time available feb cddftdiabetes forget attended education course</t>
  </si>
  <si>
    <t>fibre draseemmalhotra tarakellyrd interestingly many carnivore folk out eat plants</t>
  </si>
  <si>
    <t>draseemmalhotra great tarakellyrd respect carynzinn examined evidence changed regards healthy</t>
  </si>
  <si>
    <t>hear draseemmalhotra tarakellyrd well done both</t>
  </si>
  <si>
    <t>carmelabny dimitrihoutart bbcfoodprog timspector drchatterjeeuk henrydimbleby one_angry_chef doctors_kitchen kitchenbee fgodl</t>
  </si>
  <si>
    <t>natural dimitrihoutart bbcfoodprog timspector drchatterjeeuk henrydimbleby one_angry_chef doctors_kitchen kitchenbee products</t>
  </si>
  <si>
    <t>without t2d live potatoes feet patient whose gp helped put</t>
  </si>
  <si>
    <t>cddftdiabetes confused over recent information fibre ve lot questions courses</t>
  </si>
  <si>
    <t>without t2d rethinkcake live potatoes feet patient whose gp helped</t>
  </si>
  <si>
    <t>information diabetes fibre forget attended education course access online forum</t>
  </si>
  <si>
    <t>expanding team sales marketing professional looking part time opportunity apply</t>
  </si>
  <si>
    <t>cddftdiabetes forget attended education course access online forum more information</t>
  </si>
  <si>
    <t>series audiobooks covering key messages x pert diabetes programme support</t>
  </si>
  <si>
    <t>Top Words in Tweet by Salience</t>
  </si>
  <si>
    <t>2 feb cddftdiabetes forget attended education course access online forum</t>
  </si>
  <si>
    <t>great tarakellyrd respect carynzinn examined evidence changed regards healthy food</t>
  </si>
  <si>
    <t>natural products oats fgodlee drduanerd bda_dietitians zoeharcombe draseemmalhotra bbcfood big</t>
  </si>
  <si>
    <t>fibre forget attended education course access online forum more advice</t>
  </si>
  <si>
    <t>Top Word Pairs in Tweet by Count</t>
  </si>
  <si>
    <t>draseemmalhotra,dietitian  dietitian,trust  trust,both  both,scientific  scientific,integrity  integrity,independence  independence,others  others,follow  follow,include  include,xperthealt</t>
  </si>
  <si>
    <t>dietitian,trust  trust,both  both,scientific  scientific,integrity  integrity,independence  independence,others  others,follow  follow,include  include,xperthealth  xperthealth,tarakellyrd</t>
  </si>
  <si>
    <t>low,fibre  draseemmalhotra,xperthealth  xperthealth,tarakellyrd  tarakellyrd,maybe  maybe,even  even,over  over,stated  stated,low  fibre,simply  simply,proxy</t>
  </si>
  <si>
    <t>cddftdiabetes,forget  forget,attended  attended,xperthealth  xperthealth,education  education,course  course,access  access,online  online,forum  forum,more  more,information</t>
  </si>
  <si>
    <t>draseemmalhotra,xperthealth  xperthealth,tarakellyrd  tarakellyrd,interestingly  interestingly,many  many,carnivore  carnivore,folk  folk,out  out,eat  eat,plants  plants,those</t>
  </si>
  <si>
    <t>draseemmalhotra,xperthealth  xperthealth,tarakellyrd  tarakellyrd,great  great,respect  respect,carynzinn  carynzinn,examined  examined,evidence  evidence,changed  changed,regards  regards,healthy</t>
  </si>
  <si>
    <t>draseemmalhotra,xperthealth  xperthealth,tarakellyrd  tarakellyrd,hear  hear,hear  hear,well  well,done  done,both</t>
  </si>
  <si>
    <t>carmelabny,dimitrihoutart  dimitrihoutart,bbcfoodprog  bbcfoodprog,timspector  timspector,drchatterjeeuk  drchatterjeeuk,henrydimbleby  henrydimbleby,one_angry_chef  one_angry_chef,doctors_kitchen  doctors_kitchen,kitchenbee  kitchenbee,fgodl</t>
  </si>
  <si>
    <t>dimitrihoutart,bbcfoodprog  bbcfoodprog,timspector  timspector,drchatterjeeuk  drchatterjeeuk,henrydimbleby  henrydimbleby,one_angry_chef  one_angry_chef,doctors_kitchen  doctors_kitchen,kitchenbee  kitchenbee,fgodlee  fgodlee,drduanerd  drduanerd,bda_dietitians</t>
  </si>
  <si>
    <t>live,without  without,potatoes  potatoes,without  without,feet  feet,t2d  t2d,patient  patient,whose  whose,gp  gp,helped  helped,put</t>
  </si>
  <si>
    <t>cddftdiabetes,confused  confused,over  over,recent  recent,information  information,fibre  fibre,ve  ve,lot  lot,questions  questions,xperthealth  xperthealth,courses</t>
  </si>
  <si>
    <t>rethinkcake,live  live,without  without,potatoes  potatoes,without  without,feet  feet,t2d  t2d,patient  patient,whose  whose,gp  gp,helped</t>
  </si>
  <si>
    <t>forget,attended  attended,xperthealth  xperthealth,education  education,course  course,access  access,online  online,forum  forum,more  more,information  information,advice</t>
  </si>
  <si>
    <t>xperthealth,expanding  expanding,team  team,sales  sales,marketing  marketing,professional  professional,looking  looking,part  part,time  time,opportunity  opportunity,apply</t>
  </si>
  <si>
    <t>xperthealth,series  series,audiobooks  audiobooks,covering  covering,key  key,messages  messages,x  x,pert  pert,diabetes  diabetes,programme  programme,support</t>
  </si>
  <si>
    <t>Top Word Pairs in Tweet by Salience</t>
  </si>
  <si>
    <t>kitchenbee,fgodlee  fgodlee,drduanerd  drduanerd,bda_dietitians  bda_dietitians,zoeharcombe  zoeharcombe,xperthealth  xperthealth,draseemmalhotra  draseemmalhotra,bbcfood  bbcfood,big  big,companies  companies,need</t>
  </si>
  <si>
    <t>Word</t>
  </si>
  <si>
    <t>courses</t>
  </si>
  <si>
    <t>week</t>
  </si>
  <si>
    <t>more</t>
  </si>
  <si>
    <t>partic</t>
  </si>
  <si>
    <t>part</t>
  </si>
  <si>
    <t>time</t>
  </si>
  <si>
    <t>without</t>
  </si>
  <si>
    <t>t2d</t>
  </si>
  <si>
    <t>covering</t>
  </si>
  <si>
    <t>forget</t>
  </si>
  <si>
    <t>attended</t>
  </si>
  <si>
    <t>education</t>
  </si>
  <si>
    <t>course</t>
  </si>
  <si>
    <t>access</t>
  </si>
  <si>
    <t>online</t>
  </si>
  <si>
    <t>forum</t>
  </si>
  <si>
    <t>expanding</t>
  </si>
  <si>
    <t>team</t>
  </si>
  <si>
    <t>sales</t>
  </si>
  <si>
    <t>marketing</t>
  </si>
  <si>
    <t>professional</t>
  </si>
  <si>
    <t>looking</t>
  </si>
  <si>
    <t>opportunity</t>
  </si>
  <si>
    <t>apply</t>
  </si>
  <si>
    <t>send</t>
  </si>
  <si>
    <t>great</t>
  </si>
  <si>
    <t>low</t>
  </si>
  <si>
    <t>natural</t>
  </si>
  <si>
    <t>series</t>
  </si>
  <si>
    <t>audiobooks</t>
  </si>
  <si>
    <t>key</t>
  </si>
  <si>
    <t>messages</t>
  </si>
  <si>
    <t>x</t>
  </si>
  <si>
    <t>pert</t>
  </si>
  <si>
    <t>programme</t>
  </si>
  <si>
    <t>support</t>
  </si>
  <si>
    <t>individuals</t>
  </si>
  <si>
    <t>approach</t>
  </si>
  <si>
    <t>live</t>
  </si>
  <si>
    <t>potatoes</t>
  </si>
  <si>
    <t>feet</t>
  </si>
  <si>
    <t>patient</t>
  </si>
  <si>
    <t>whose</t>
  </si>
  <si>
    <t>gp</t>
  </si>
  <si>
    <t>helped</t>
  </si>
  <si>
    <t>put</t>
  </si>
  <si>
    <t>remission</t>
  </si>
  <si>
    <t>come</t>
  </si>
  <si>
    <t>products</t>
  </si>
  <si>
    <t>out</t>
  </si>
  <si>
    <t>oats</t>
  </si>
  <si>
    <t>hear</t>
  </si>
  <si>
    <t>food</t>
  </si>
  <si>
    <t>maybe</t>
  </si>
  <si>
    <t>2</t>
  </si>
  <si>
    <t>available</t>
  </si>
  <si>
    <t>feb</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</si>
  <si>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</si>
  <si>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</si>
  <si>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</si>
  <si>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</si>
  <si>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</si>
  <si>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</si>
  <si>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</si>
  <si>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</si>
  <si>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</si>
  <si>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</si>
  <si>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</si>
  <si>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</si>
  <si>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</si>
  <si>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</si>
  <si>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</si>
  <si>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</si>
  <si>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</si>
  <si>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</si>
  <si>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</si>
  <si>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</si>
  <si>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</si>
  <si>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</si>
  <si>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</si>
  <si>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</si>
  <si>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</si>
  <si>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</si>
  <si>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</si>
  <si>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Green</t>
  </si>
  <si>
    <t>Red</t>
  </si>
  <si>
    <t>G1: dimitrihoutart bbcfoodprog timspector drchatterjeeuk henrydimbleby one_angry_chef doctors_kitchen kitchenbee carmelabny fgodl</t>
  </si>
  <si>
    <t>G2: draseemmalhotra both dietitian trust scientific integrity independence others follow include</t>
  </si>
  <si>
    <t>G3: xperthealth information cddftdiabetes over fibre confused recent ve lot questions</t>
  </si>
  <si>
    <t>Autofill Workbook Results</t>
  </si>
  <si>
    <t>Edge Weight▓1▓2▓0▓True▓Green▓Red▓▓Edge Weight▓1▓1▓0▓3▓10▓False▓Edge Weight▓1▓2▓0▓32▓6▓False▓▓0▓0▓0▓True▓Black▓Black▓▓Followers▓0▓53910▓0▓162▓1000▓False▓Followers▓0▓378278▓0▓100▓70▓False▓▓0▓0▓0▓0▓0▓False▓▓0▓0▓0▓0▓0▓False</t>
  </si>
  <si>
    <t>Subgraph</t>
  </si>
  <si>
    <t>GraphSource░TwitterSearch▓GraphTerm░xperthealth▓ImportDescription░The graph represents a network of 46 Twitter users whose recent tweets contained "xperthealth", or who were replied to or mentioned in those tweets, taken from a data set limited to a maximum of 18,000 tweets.  The network was obtained from Twitter on Tuesday, 22 January 2019 at 21:15 UTC.
The tweets in the network were tweeted over the 9-day, 15-hour, 14-minute period from Saturday, 12 January 2019 at 20:21 UTC to Tuesday, 22 January 2019 at 11:35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</si>
</sst>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19">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18"/>
      <tableStyleElement type="headerRow" dxfId="317"/>
    </tableStyle>
    <tableStyle name="NodeXL Table" pivot="0" count="1">
      <tableStyleElement type="headerRow" dxfId="3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6767077"/>
        <c:axId val="39577102"/>
      </c:barChart>
      <c:catAx>
        <c:axId val="267670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577102"/>
        <c:crosses val="autoZero"/>
        <c:auto val="1"/>
        <c:lblOffset val="100"/>
        <c:noMultiLvlLbl val="0"/>
      </c:catAx>
      <c:valAx>
        <c:axId val="39577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67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0649599"/>
        <c:axId val="51628664"/>
      </c:barChart>
      <c:catAx>
        <c:axId val="206495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628664"/>
        <c:crosses val="autoZero"/>
        <c:auto val="1"/>
        <c:lblOffset val="100"/>
        <c:noMultiLvlLbl val="0"/>
      </c:catAx>
      <c:valAx>
        <c:axId val="51628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49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2004793"/>
        <c:axId val="21172226"/>
      </c:barChart>
      <c:catAx>
        <c:axId val="620047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172226"/>
        <c:crosses val="autoZero"/>
        <c:auto val="1"/>
        <c:lblOffset val="100"/>
        <c:noMultiLvlLbl val="0"/>
      </c:catAx>
      <c:valAx>
        <c:axId val="21172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04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6332307"/>
        <c:axId val="37228716"/>
      </c:barChart>
      <c:catAx>
        <c:axId val="563323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228716"/>
        <c:crosses val="autoZero"/>
        <c:auto val="1"/>
        <c:lblOffset val="100"/>
        <c:noMultiLvlLbl val="0"/>
      </c:catAx>
      <c:valAx>
        <c:axId val="37228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323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6622989"/>
        <c:axId val="62735990"/>
      </c:barChart>
      <c:catAx>
        <c:axId val="666229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735990"/>
        <c:crosses val="autoZero"/>
        <c:auto val="1"/>
        <c:lblOffset val="100"/>
        <c:noMultiLvlLbl val="0"/>
      </c:catAx>
      <c:valAx>
        <c:axId val="62735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22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7752999"/>
        <c:axId val="48450400"/>
      </c:barChart>
      <c:catAx>
        <c:axId val="277529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450400"/>
        <c:crosses val="autoZero"/>
        <c:auto val="1"/>
        <c:lblOffset val="100"/>
        <c:noMultiLvlLbl val="0"/>
      </c:catAx>
      <c:valAx>
        <c:axId val="48450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52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3400417"/>
        <c:axId val="32168298"/>
      </c:barChart>
      <c:catAx>
        <c:axId val="334004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168298"/>
        <c:crosses val="autoZero"/>
        <c:auto val="1"/>
        <c:lblOffset val="100"/>
        <c:noMultiLvlLbl val="0"/>
      </c:catAx>
      <c:valAx>
        <c:axId val="32168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00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1079227"/>
        <c:axId val="55495316"/>
      </c:barChart>
      <c:catAx>
        <c:axId val="210792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495316"/>
        <c:crosses val="autoZero"/>
        <c:auto val="1"/>
        <c:lblOffset val="100"/>
        <c:noMultiLvlLbl val="0"/>
      </c:catAx>
      <c:valAx>
        <c:axId val="55495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79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9695797"/>
        <c:axId val="65935582"/>
      </c:barChart>
      <c:catAx>
        <c:axId val="29695797"/>
        <c:scaling>
          <c:orientation val="minMax"/>
        </c:scaling>
        <c:axPos val="b"/>
        <c:delete val="1"/>
        <c:majorTickMark val="out"/>
        <c:minorTickMark val="none"/>
        <c:tickLblPos val="none"/>
        <c:crossAx val="65935582"/>
        <c:crosses val="autoZero"/>
        <c:auto val="1"/>
        <c:lblOffset val="100"/>
        <c:noMultiLvlLbl val="0"/>
      </c:catAx>
      <c:valAx>
        <c:axId val="65935582"/>
        <c:scaling>
          <c:orientation val="minMax"/>
        </c:scaling>
        <c:axPos val="l"/>
        <c:delete val="1"/>
        <c:majorTickMark val="out"/>
        <c:minorTickMark val="none"/>
        <c:tickLblPos val="none"/>
        <c:crossAx val="296957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davidfekk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draseemmalhotr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anasant21919095"/>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karageorgos1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tarakellyr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xperthealth"/>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andrews86495144"/>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diannemow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afifahhamilto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ashkjh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cancerrideoc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grantsnz"/>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carynzin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dave06031956"/>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marilyn_ell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g_dolm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fgod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kitchenbe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doctors_kitche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one_angry_chef"/>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henrydimbleby"/>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drchatterjeeuk"/>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timspecto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bbcfoodprog"/>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dimitrihoutar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carmelabn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tolusomol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bbcfood"/>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zoeharcomb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bda_dietitian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drduanerd"/>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fgodle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treasurexalle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supersoftknit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rethinkcak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diabetescouk"/>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jennyweyma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itwontdiabeatu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cddftdiabete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stephbospoo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adeleturner72"/>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tina_robso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peter_voshol"/>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drsrikanthmad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products_ho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mcmoneypenn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14" totalsRowShown="0" headerRowDxfId="315" dataDxfId="314">
  <autoFilter ref="A2:BL114"/>
  <tableColumns count="64">
    <tableColumn id="1" name="Vertex 1" dataDxfId="313"/>
    <tableColumn id="2" name="Vertex 2" dataDxfId="312"/>
    <tableColumn id="3" name="Color" dataDxfId="311"/>
    <tableColumn id="4" name="Width" dataDxfId="310"/>
    <tableColumn id="11" name="Style" dataDxfId="309"/>
    <tableColumn id="5" name="Opacity" dataDxfId="308"/>
    <tableColumn id="6" name="Visibility" dataDxfId="307"/>
    <tableColumn id="10" name="Label" dataDxfId="306"/>
    <tableColumn id="12" name="Label Text Color" dataDxfId="305"/>
    <tableColumn id="13" name="Label Font Size" dataDxfId="304"/>
    <tableColumn id="14" name="Reciprocated?" dataDxfId="29"/>
    <tableColumn id="7" name="ID" dataDxfId="303"/>
    <tableColumn id="9" name="Dynamic Filter" dataDxfId="302"/>
    <tableColumn id="8" name="Add Your Own Columns Here" dataDxfId="301"/>
    <tableColumn id="15" name="Relationship" dataDxfId="300"/>
    <tableColumn id="16" name="Relationship Date (UTC)" dataDxfId="299"/>
    <tableColumn id="17" name="Tweet" dataDxfId="298"/>
    <tableColumn id="18" name="URLs in Tweet" dataDxfId="297"/>
    <tableColumn id="19" name="Domains in Tweet" dataDxfId="296"/>
    <tableColumn id="20" name="Hashtags in Tweet" dataDxfId="295"/>
    <tableColumn id="21" name="Media in Tweet" dataDxfId="294"/>
    <tableColumn id="22" name="Tweet Image File" dataDxfId="293"/>
    <tableColumn id="23" name="Tweet Date (UTC)" dataDxfId="292"/>
    <tableColumn id="24" name="Twitter Page for Tweet" dataDxfId="291"/>
    <tableColumn id="25" name="Latitude" dataDxfId="290"/>
    <tableColumn id="26" name="Longitude" dataDxfId="289"/>
    <tableColumn id="27" name="Imported ID" dataDxfId="288"/>
    <tableColumn id="28" name="In-Reply-To Tweet ID" dataDxfId="287"/>
    <tableColumn id="29" name="Favorited" dataDxfId="286"/>
    <tableColumn id="30" name="Favorite Count" dataDxfId="285"/>
    <tableColumn id="31" name="In-Reply-To User ID" dataDxfId="284"/>
    <tableColumn id="32" name="Is Quote Status" dataDxfId="283"/>
    <tableColumn id="33" name="Language" dataDxfId="282"/>
    <tableColumn id="34" name="Possibly Sensitive" dataDxfId="281"/>
    <tableColumn id="35" name="Quoted Status ID" dataDxfId="280"/>
    <tableColumn id="36" name="Retweeted" dataDxfId="279"/>
    <tableColumn id="37" name="Retweet Count" dataDxfId="278"/>
    <tableColumn id="38" name="Retweet ID" dataDxfId="277"/>
    <tableColumn id="39" name="Source" dataDxfId="276"/>
    <tableColumn id="40" name="Truncated" dataDxfId="275"/>
    <tableColumn id="41" name="Unified Twitter ID" dataDxfId="274"/>
    <tableColumn id="42" name="Imported Tweet Type" dataDxfId="273"/>
    <tableColumn id="43" name="Added By Extended Analysis" dataDxfId="272"/>
    <tableColumn id="44" name="Corrected By Extended Analysis" dataDxfId="271"/>
    <tableColumn id="45" name="Place Bounding Box" dataDxfId="270"/>
    <tableColumn id="46" name="Place Country" dataDxfId="269"/>
    <tableColumn id="47" name="Place Country Code" dataDxfId="268"/>
    <tableColumn id="48" name="Place Full Name" dataDxfId="267"/>
    <tableColumn id="49" name="Place ID" dataDxfId="266"/>
    <tableColumn id="50" name="Place Name" dataDxfId="265"/>
    <tableColumn id="51" name="Place Type" dataDxfId="264"/>
    <tableColumn id="52" name="Place URL" dataDxfId="263"/>
    <tableColumn id="53" name="Edge Weight"/>
    <tableColumn id="54" name="Vertex 1 Group" dataDxfId="186">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0" totalsRowShown="0" headerRowDxfId="185" dataDxfId="184">
  <autoFilter ref="A2:C10"/>
  <tableColumns count="3">
    <tableColumn id="1" name="Group 1" dataDxfId="183"/>
    <tableColumn id="2" name="Group 2" dataDxfId="182"/>
    <tableColumn id="3" name="Edges" dataDxfId="181"/>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H9" totalsRowShown="0" headerRowDxfId="178" dataDxfId="177">
  <autoFilter ref="A1:H9"/>
  <tableColumns count="8">
    <tableColumn id="1" name="Top URLs in Tweet in Entire Graph" dataDxfId="176"/>
    <tableColumn id="2" name="Entire Graph Count" dataDxfId="175"/>
    <tableColumn id="3" name="Top URLs in Tweet in G1" dataDxfId="174"/>
    <tableColumn id="4" name="G1 Count" dataDxfId="173"/>
    <tableColumn id="5" name="Top URLs in Tweet in G2" dataDxfId="172"/>
    <tableColumn id="6" name="G2 Count" dataDxfId="171"/>
    <tableColumn id="7" name="Top URLs in Tweet in G3" dataDxfId="170"/>
    <tableColumn id="8" name="G3 Count" dataDxfId="169"/>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2:H17" totalsRowShown="0" headerRowDxfId="168" dataDxfId="167">
  <autoFilter ref="A12:H17"/>
  <tableColumns count="8">
    <tableColumn id="1" name="Top Domains in Tweet in Entire Graph" dataDxfId="166"/>
    <tableColumn id="2" name="Entire Graph Count" dataDxfId="165"/>
    <tableColumn id="3" name="Top Domains in Tweet in G1" dataDxfId="164"/>
    <tableColumn id="4" name="G1 Count" dataDxfId="163"/>
    <tableColumn id="5" name="Top Domains in Tweet in G2" dataDxfId="162"/>
    <tableColumn id="6" name="G2 Count" dataDxfId="161"/>
    <tableColumn id="7" name="Top Domains in Tweet in G3" dataDxfId="160"/>
    <tableColumn id="8" name="G3 Count" dataDxfId="159"/>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0:H23" totalsRowShown="0" headerRowDxfId="158" dataDxfId="157">
  <autoFilter ref="A20:H23"/>
  <tableColumns count="8">
    <tableColumn id="1" name="Top Hashtags in Tweet in Entire Graph" dataDxfId="156"/>
    <tableColumn id="2" name="Entire Graph Count" dataDxfId="155"/>
    <tableColumn id="3" name="Top Hashtags in Tweet in G1" dataDxfId="154"/>
    <tableColumn id="4" name="G1 Count" dataDxfId="153"/>
    <tableColumn id="5" name="Top Hashtags in Tweet in G2" dataDxfId="152"/>
    <tableColumn id="6" name="G2 Count" dataDxfId="151"/>
    <tableColumn id="7" name="Top Hashtags in Tweet in G3" dataDxfId="150"/>
    <tableColumn id="8" name="G3 Count" dataDxfId="14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6:H36" totalsRowShown="0" headerRowDxfId="147" dataDxfId="146">
  <autoFilter ref="A26:H36"/>
  <tableColumns count="8">
    <tableColumn id="1" name="Top Words in Tweet in Entire Graph" dataDxfId="145"/>
    <tableColumn id="2" name="Entire Graph Count" dataDxfId="144"/>
    <tableColumn id="3" name="Top Words in Tweet in G1" dataDxfId="143"/>
    <tableColumn id="4" name="G1 Count" dataDxfId="142"/>
    <tableColumn id="5" name="Top Words in Tweet in G2" dataDxfId="141"/>
    <tableColumn id="6" name="G2 Count" dataDxfId="140"/>
    <tableColumn id="7" name="Top Words in Tweet in G3" dataDxfId="139"/>
    <tableColumn id="8" name="G3 Count" dataDxfId="138"/>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9:H49" totalsRowShown="0" headerRowDxfId="136" dataDxfId="135">
  <autoFilter ref="A39:H49"/>
  <tableColumns count="8">
    <tableColumn id="1" name="Top Word Pairs in Tweet in Entire Graph" dataDxfId="134"/>
    <tableColumn id="2" name="Entire Graph Count" dataDxfId="133"/>
    <tableColumn id="3" name="Top Word Pairs in Tweet in G1" dataDxfId="132"/>
    <tableColumn id="4" name="G1 Count" dataDxfId="131"/>
    <tableColumn id="5" name="Top Word Pairs in Tweet in G2" dataDxfId="130"/>
    <tableColumn id="6" name="G2 Count" dataDxfId="129"/>
    <tableColumn id="7" name="Top Word Pairs in Tweet in G3" dataDxfId="128"/>
    <tableColumn id="8" name="G3 Count" dataDxfId="127"/>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2:H54" totalsRowShown="0" headerRowDxfId="125" dataDxfId="124">
  <autoFilter ref="A52:H54"/>
  <tableColumns count="8">
    <tableColumn id="1" name="Top Replied-To in Entire Graph" dataDxfId="123"/>
    <tableColumn id="2" name="Entire Graph Count" dataDxfId="119"/>
    <tableColumn id="3" name="Top Replied-To in G1" dataDxfId="118"/>
    <tableColumn id="4" name="G1 Count" dataDxfId="115"/>
    <tableColumn id="5" name="Top Replied-To in G2" dataDxfId="114"/>
    <tableColumn id="6" name="G2 Count" dataDxfId="111"/>
    <tableColumn id="7" name="Top Replied-To in G3" dataDxfId="110"/>
    <tableColumn id="8" name="G3 Count" dataDxfId="109"/>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7:H67" totalsRowShown="0" headerRowDxfId="122" dataDxfId="121">
  <autoFilter ref="A57:H67"/>
  <tableColumns count="8">
    <tableColumn id="1" name="Top Mentioned in Entire Graph" dataDxfId="120"/>
    <tableColumn id="2" name="Entire Graph Count" dataDxfId="117"/>
    <tableColumn id="3" name="Top Mentioned in G1" dataDxfId="116"/>
    <tableColumn id="4" name="G1 Count" dataDxfId="113"/>
    <tableColumn id="5" name="Top Mentioned in G2" dataDxfId="112"/>
    <tableColumn id="6" name="G2 Count" dataDxfId="108"/>
    <tableColumn id="7" name="Top Mentioned in G3" dataDxfId="107"/>
    <tableColumn id="8" name="G3 Count" dataDxfId="106"/>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0:H80" totalsRowShown="0" headerRowDxfId="103" dataDxfId="102">
  <autoFilter ref="A70:H80"/>
  <tableColumns count="8">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8" totalsRowShown="0" headerRowDxfId="262" dataDxfId="261">
  <autoFilter ref="A2:BT48"/>
  <tableColumns count="72">
    <tableColumn id="1" name="Vertex" dataDxfId="260"/>
    <tableColumn id="72" name="Subgraph"/>
    <tableColumn id="2" name="Color" dataDxfId="259"/>
    <tableColumn id="5" name="Shape" dataDxfId="258"/>
    <tableColumn id="6" name="Size" dataDxfId="257"/>
    <tableColumn id="4" name="Opacity" dataDxfId="256"/>
    <tableColumn id="7" name="Image File" dataDxfId="255"/>
    <tableColumn id="3" name="Visibility" dataDxfId="254"/>
    <tableColumn id="10" name="Label" dataDxfId="253"/>
    <tableColumn id="16" name="Label Fill Color" dataDxfId="252"/>
    <tableColumn id="9" name="Label Position" dataDxfId="251"/>
    <tableColumn id="8" name="Tooltip" dataDxfId="250"/>
    <tableColumn id="18" name="Layout Order" dataDxfId="249"/>
    <tableColumn id="13" name="X" dataDxfId="248"/>
    <tableColumn id="14" name="Y" dataDxfId="247"/>
    <tableColumn id="12" name="Locked?" dataDxfId="246"/>
    <tableColumn id="19" name="Polar R" dataDxfId="245"/>
    <tableColumn id="20" name="Polar Angle" dataDxfId="244"/>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43"/>
    <tableColumn id="28" name="Dynamic Filter" dataDxfId="242"/>
    <tableColumn id="17" name="Add Your Own Columns Here" dataDxfId="241"/>
    <tableColumn id="30" name="Name" dataDxfId="240"/>
    <tableColumn id="31" name="Followed" dataDxfId="239"/>
    <tableColumn id="32" name="Followers" dataDxfId="238"/>
    <tableColumn id="33" name="Tweets" dataDxfId="237"/>
    <tableColumn id="34" name="Favorites" dataDxfId="236"/>
    <tableColumn id="35" name="Time Zone UTC Offset (Seconds)" dataDxfId="235"/>
    <tableColumn id="36" name="Description" dataDxfId="234"/>
    <tableColumn id="37" name="Location" dataDxfId="233"/>
    <tableColumn id="38" name="Web" dataDxfId="232"/>
    <tableColumn id="39" name="Time Zone" dataDxfId="231"/>
    <tableColumn id="40" name="Joined Twitter Date (UTC)" dataDxfId="230"/>
    <tableColumn id="41" name="Profile Banner Url" dataDxfId="229"/>
    <tableColumn id="42" name="Default Profile" dataDxfId="228"/>
    <tableColumn id="43" name="Default Profile Image" dataDxfId="227"/>
    <tableColumn id="44" name="Geo Enabled" dataDxfId="226"/>
    <tableColumn id="45" name="Language" dataDxfId="225"/>
    <tableColumn id="46" name="Listed Count" dataDxfId="224"/>
    <tableColumn id="47" name="Profile Background Image Url" dataDxfId="223"/>
    <tableColumn id="48" name="Verified" dataDxfId="222"/>
    <tableColumn id="49" name="Custom Menu Item Text" dataDxfId="221"/>
    <tableColumn id="50" name="Custom Menu Item Action" dataDxfId="220"/>
    <tableColumn id="51" name="Tweeted Search Term?" dataDxfId="187"/>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87" totalsRowShown="0" headerRowDxfId="82" dataDxfId="81">
  <autoFilter ref="A1:G187"/>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55" totalsRowShown="0" headerRowDxfId="73" dataDxfId="72">
  <autoFilter ref="A1:L155"/>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19">
  <autoFilter ref="A2:AO5"/>
  <tableColumns count="41">
    <tableColumn id="1" name="Group" dataDxfId="194"/>
    <tableColumn id="2" name="Vertex Color" dataDxfId="193"/>
    <tableColumn id="3" name="Vertex Shape" dataDxfId="191"/>
    <tableColumn id="22" name="Visibility" dataDxfId="192"/>
    <tableColumn id="4" name="Collapsed?"/>
    <tableColumn id="18" name="Label" dataDxfId="218"/>
    <tableColumn id="20" name="Collapsed X"/>
    <tableColumn id="21" name="Collapsed Y"/>
    <tableColumn id="6" name="ID" dataDxfId="217"/>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48"/>
    <tableColumn id="27" name="Top Hashtags in Tweet" dataDxfId="137"/>
    <tableColumn id="28" name="Top Words in Tweet" dataDxfId="126"/>
    <tableColumn id="29" name="Top Word Pairs in Tweet" dataDxfId="105"/>
    <tableColumn id="30" name="Top Replied-To in Tweet" dataDxfId="104"/>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216" dataDxfId="215">
  <autoFilter ref="A1:C47"/>
  <tableColumns count="3">
    <tableColumn id="1" name="Group" dataDxfId="190"/>
    <tableColumn id="2" name="Vertex" dataDxfId="189"/>
    <tableColumn id="3" name="Vertex ID" dataDxfId="18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0"/>
    <tableColumn id="2" name="Value" dataDxfId="1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4"/>
    <tableColumn id="2" name="Degree Frequency" dataDxfId="213">
      <calculatedColumnFormula>COUNTIF(Vertices[Degree], "&gt;= " &amp; D2) - COUNTIF(Vertices[Degree], "&gt;=" &amp; D3)</calculatedColumnFormula>
    </tableColumn>
    <tableColumn id="3" name="In-Degree Bin" dataDxfId="212"/>
    <tableColumn id="4" name="In-Degree Frequency" dataDxfId="211">
      <calculatedColumnFormula>COUNTIF(Vertices[In-Degree], "&gt;= " &amp; F2) - COUNTIF(Vertices[In-Degree], "&gt;=" &amp; F3)</calculatedColumnFormula>
    </tableColumn>
    <tableColumn id="5" name="Out-Degree Bin" dataDxfId="210"/>
    <tableColumn id="6" name="Out-Degree Frequency" dataDxfId="209">
      <calculatedColumnFormula>COUNTIF(Vertices[Out-Degree], "&gt;= " &amp; H2) - COUNTIF(Vertices[Out-Degree], "&gt;=" &amp; H3)</calculatedColumnFormula>
    </tableColumn>
    <tableColumn id="7" name="Betweenness Centrality Bin" dataDxfId="208"/>
    <tableColumn id="8" name="Betweenness Centrality Frequency" dataDxfId="207">
      <calculatedColumnFormula>COUNTIF(Vertices[Betweenness Centrality], "&gt;= " &amp; J2) - COUNTIF(Vertices[Betweenness Centrality], "&gt;=" &amp; J3)</calculatedColumnFormula>
    </tableColumn>
    <tableColumn id="9" name="Closeness Centrality Bin" dataDxfId="206"/>
    <tableColumn id="10" name="Closeness Centrality Frequency" dataDxfId="205">
      <calculatedColumnFormula>COUNTIF(Vertices[Closeness Centrality], "&gt;= " &amp; L2) - COUNTIF(Vertices[Closeness Centrality], "&gt;=" &amp; L3)</calculatedColumnFormula>
    </tableColumn>
    <tableColumn id="11" name="Eigenvector Centrality Bin" dataDxfId="204"/>
    <tableColumn id="12" name="Eigenvector Centrality Frequency" dataDxfId="203">
      <calculatedColumnFormula>COUNTIF(Vertices[Eigenvector Centrality], "&gt;= " &amp; N2) - COUNTIF(Vertices[Eigenvector Centrality], "&gt;=" &amp; N3)</calculatedColumnFormula>
    </tableColumn>
    <tableColumn id="18" name="PageRank Bin" dataDxfId="202"/>
    <tableColumn id="17" name="PageRank Frequency" dataDxfId="201">
      <calculatedColumnFormula>COUNTIF(Vertices[Eigenvector Centrality], "&gt;= " &amp; P2) - COUNTIF(Vertices[Eigenvector Centrality], "&gt;=" &amp; P3)</calculatedColumnFormula>
    </tableColumn>
    <tableColumn id="13" name="Clustering Coefficient Bin" dataDxfId="200"/>
    <tableColumn id="14" name="Clustering Coefficient Frequency" dataDxfId="199">
      <calculatedColumnFormula>COUNTIF(Vertices[Clustering Coefficient], "&gt;= " &amp; R2) - COUNTIF(Vertices[Clustering Coefficient], "&gt;=" &amp; R3)</calculatedColumnFormula>
    </tableColumn>
    <tableColumn id="15" name="Dynamic Filter Bin" dataDxfId="198"/>
    <tableColumn id="16" name="Dynamic Filter Frequency" dataDxfId="19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carynzinn/status/1083841426700480512" TargetMode="External" /><Relationship Id="rId2" Type="http://schemas.openxmlformats.org/officeDocument/2006/relationships/hyperlink" Target="https://www.bbc.co.uk/programmes/m00017qw?fbclid=IwAR3_ObH6fVhxqaLDeeRXtb7XWo7qEkQke1bAgHudwdu5ekTdDa9mMKyiz4Y" TargetMode="External" /><Relationship Id="rId3" Type="http://schemas.openxmlformats.org/officeDocument/2006/relationships/hyperlink" Target="https://www.bbc.co.uk/programmes/m00017qw?fbclid=IwAR3_ObH6fVhxqaLDeeRXtb7XWo7qEkQke1bAgHudwdu5ekTdDa9mMKyiz4Y" TargetMode="External" /><Relationship Id="rId4" Type="http://schemas.openxmlformats.org/officeDocument/2006/relationships/hyperlink" Target="https://www.bbc.co.uk/programmes/m00017qw?fbclid=IwAR3_ObH6fVhxqaLDeeRXtb7XWo7qEkQke1bAgHudwdu5ekTdDa9mMKyiz4Y" TargetMode="External" /><Relationship Id="rId5" Type="http://schemas.openxmlformats.org/officeDocument/2006/relationships/hyperlink" Target="https://twitter.com/carynzinn/status/1083841426700480512" TargetMode="External" /><Relationship Id="rId6" Type="http://schemas.openxmlformats.org/officeDocument/2006/relationships/hyperlink" Target="https://twitter.com/diabetescouk/status/1084132959576305664" TargetMode="External" /><Relationship Id="rId7" Type="http://schemas.openxmlformats.org/officeDocument/2006/relationships/hyperlink" Target="https://twitter.com/diabetescouk/status/1084132959576305664" TargetMode="External" /><Relationship Id="rId8" Type="http://schemas.openxmlformats.org/officeDocument/2006/relationships/hyperlink" Target="https://www.xperthealth.org.uk/Forums?platform=hootsuite" TargetMode="External" /><Relationship Id="rId9" Type="http://schemas.openxmlformats.org/officeDocument/2006/relationships/hyperlink" Target="https://www.xperthealth.org.uk/Shop/p/xp00353" TargetMode="External" /><Relationship Id="rId10" Type="http://schemas.openxmlformats.org/officeDocument/2006/relationships/hyperlink" Target="https://pbs.twimg.com/media/DweFLtjWwAILaTS.jpg" TargetMode="External" /><Relationship Id="rId11" Type="http://schemas.openxmlformats.org/officeDocument/2006/relationships/hyperlink" Target="https://pbs.twimg.com/media/DweFLtjWwAILaTS.jpg" TargetMode="External" /><Relationship Id="rId12" Type="http://schemas.openxmlformats.org/officeDocument/2006/relationships/hyperlink" Target="https://pbs.twimg.com/media/DweFLtjWwAILaTS.jpg" TargetMode="External" /><Relationship Id="rId13" Type="http://schemas.openxmlformats.org/officeDocument/2006/relationships/hyperlink" Target="https://pbs.twimg.com/media/DweFLtjWwAILaTS.jpg" TargetMode="External" /><Relationship Id="rId14" Type="http://schemas.openxmlformats.org/officeDocument/2006/relationships/hyperlink" Target="https://pbs.twimg.com/media/DweFLtjWwAILaTS.jpg" TargetMode="External" /><Relationship Id="rId15" Type="http://schemas.openxmlformats.org/officeDocument/2006/relationships/hyperlink" Target="https://pbs.twimg.com/media/DweFLtjWwAILaTS.jpg" TargetMode="External" /><Relationship Id="rId16" Type="http://schemas.openxmlformats.org/officeDocument/2006/relationships/hyperlink" Target="https://pbs.twimg.com/media/DweFLtjWwAILaTS.jpg" TargetMode="External" /><Relationship Id="rId17" Type="http://schemas.openxmlformats.org/officeDocument/2006/relationships/hyperlink" Target="https://pbs.twimg.com/media/DweFLtjWwAILaTS.jpg" TargetMode="External" /><Relationship Id="rId18" Type="http://schemas.openxmlformats.org/officeDocument/2006/relationships/hyperlink" Target="https://pbs.twimg.com/media/DweFLtjWwAILaTS.jpg" TargetMode="External" /><Relationship Id="rId19" Type="http://schemas.openxmlformats.org/officeDocument/2006/relationships/hyperlink" Target="https://pbs.twimg.com/media/DweFLtjWwAILaTS.jpg" TargetMode="External" /><Relationship Id="rId20" Type="http://schemas.openxmlformats.org/officeDocument/2006/relationships/hyperlink" Target="https://pbs.twimg.com/media/DweFLtjWwAILaTS.jpg" TargetMode="External" /><Relationship Id="rId21" Type="http://schemas.openxmlformats.org/officeDocument/2006/relationships/hyperlink" Target="https://pbs.twimg.com/media/DweFLtjWwAILaTS.jpg" TargetMode="External" /><Relationship Id="rId22" Type="http://schemas.openxmlformats.org/officeDocument/2006/relationships/hyperlink" Target="https://pbs.twimg.com/media/DweFLtjWwAILaTS.jpg" TargetMode="External" /><Relationship Id="rId23" Type="http://schemas.openxmlformats.org/officeDocument/2006/relationships/hyperlink" Target="https://pbs.twimg.com/media/DweFLtjWwAILaTS.jpg" TargetMode="External" /><Relationship Id="rId24" Type="http://schemas.openxmlformats.org/officeDocument/2006/relationships/hyperlink" Target="https://pbs.twimg.com/media/DweFLtjWwAILaTS.jpg" TargetMode="External" /><Relationship Id="rId25" Type="http://schemas.openxmlformats.org/officeDocument/2006/relationships/hyperlink" Target="https://pbs.twimg.com/media/DxRHDuLWwAEVaY4.jpg" TargetMode="External" /><Relationship Id="rId26" Type="http://schemas.openxmlformats.org/officeDocument/2006/relationships/hyperlink" Target="https://pbs.twimg.com/media/DxCR3hjWoAAZoUI.jpg" TargetMode="External" /><Relationship Id="rId27" Type="http://schemas.openxmlformats.org/officeDocument/2006/relationships/hyperlink" Target="https://pbs.twimg.com/media/Dxghf3oWwAA25eX.jpg" TargetMode="External" /><Relationship Id="rId28" Type="http://schemas.openxmlformats.org/officeDocument/2006/relationships/hyperlink" Target="http://pbs.twimg.com/profile_images/3161901121/3e1ff7214de59a51eb00a61651154cff_normal.jpeg" TargetMode="External" /><Relationship Id="rId29" Type="http://schemas.openxmlformats.org/officeDocument/2006/relationships/hyperlink" Target="http://pbs.twimg.com/profile_images/1083435803907420160/cUnTLCAd_normal.jpg" TargetMode="External" /><Relationship Id="rId30" Type="http://schemas.openxmlformats.org/officeDocument/2006/relationships/hyperlink" Target="http://pbs.twimg.com/profile_images/1045439282826088453/0euWsSV-_normal.jpg" TargetMode="External" /><Relationship Id="rId31" Type="http://schemas.openxmlformats.org/officeDocument/2006/relationships/hyperlink" Target="http://pbs.twimg.com/profile_images/1045439282826088453/0euWsSV-_normal.jpg" TargetMode="External" /><Relationship Id="rId32" Type="http://schemas.openxmlformats.org/officeDocument/2006/relationships/hyperlink" Target="http://pbs.twimg.com/profile_images/1045439282826088453/0euWsSV-_normal.jpg" TargetMode="External" /><Relationship Id="rId33" Type="http://schemas.openxmlformats.org/officeDocument/2006/relationships/hyperlink" Target="http://pbs.twimg.com/profile_images/1068536874812284928/lQeJQyoO_normal.jpg" TargetMode="External" /><Relationship Id="rId34" Type="http://schemas.openxmlformats.org/officeDocument/2006/relationships/hyperlink" Target="http://pbs.twimg.com/profile_images/983075534073745408/ipf9w8yv_normal.jpg" TargetMode="External" /><Relationship Id="rId35" Type="http://schemas.openxmlformats.org/officeDocument/2006/relationships/hyperlink" Target="http://pbs.twimg.com/profile_images/663314237687754752/lrIInJ_H_normal.jpg" TargetMode="External" /><Relationship Id="rId36" Type="http://schemas.openxmlformats.org/officeDocument/2006/relationships/hyperlink" Target="http://pbs.twimg.com/profile_images/663314237687754752/lrIInJ_H_normal.jpg" TargetMode="External" /><Relationship Id="rId37" Type="http://schemas.openxmlformats.org/officeDocument/2006/relationships/hyperlink" Target="http://pbs.twimg.com/profile_images/663314237687754752/lrIInJ_H_normal.jpg" TargetMode="External" /><Relationship Id="rId38" Type="http://schemas.openxmlformats.org/officeDocument/2006/relationships/hyperlink" Target="http://pbs.twimg.com/profile_images/1076746180808212480/GN3dFW6E_normal.jpg" TargetMode="External" /><Relationship Id="rId39" Type="http://schemas.openxmlformats.org/officeDocument/2006/relationships/hyperlink" Target="http://pbs.twimg.com/profile_images/1081430086417412096/goZHkQXl_normal.jpg" TargetMode="External" /><Relationship Id="rId40" Type="http://schemas.openxmlformats.org/officeDocument/2006/relationships/hyperlink" Target="http://pbs.twimg.com/profile_images/1081430086417412096/goZHkQXl_normal.jpg" TargetMode="External" /><Relationship Id="rId41" Type="http://schemas.openxmlformats.org/officeDocument/2006/relationships/hyperlink" Target="http://pbs.twimg.com/profile_images/1081430086417412096/goZHkQXl_normal.jpg" TargetMode="External" /><Relationship Id="rId42" Type="http://schemas.openxmlformats.org/officeDocument/2006/relationships/hyperlink" Target="http://pbs.twimg.com/profile_images/1081430086417412096/goZHkQXl_normal.jpg" TargetMode="External" /><Relationship Id="rId43" Type="http://schemas.openxmlformats.org/officeDocument/2006/relationships/hyperlink" Target="http://pbs.twimg.com/profile_images/1081430086417412096/goZHkQXl_normal.jpg" TargetMode="External" /><Relationship Id="rId44" Type="http://schemas.openxmlformats.org/officeDocument/2006/relationships/hyperlink" Target="http://pbs.twimg.com/profile_images/1081430086417412096/goZHkQXl_normal.jpg" TargetMode="External" /><Relationship Id="rId45" Type="http://schemas.openxmlformats.org/officeDocument/2006/relationships/hyperlink" Target="http://pbs.twimg.com/profile_images/980003240103370752/jGEHaPFE_normal.jpg" TargetMode="External" /><Relationship Id="rId46" Type="http://schemas.openxmlformats.org/officeDocument/2006/relationships/hyperlink" Target="http://pbs.twimg.com/profile_images/1035483347114373121/XWQN2HMb_normal.jpg" TargetMode="External" /><Relationship Id="rId47" Type="http://schemas.openxmlformats.org/officeDocument/2006/relationships/hyperlink" Target="http://pbs.twimg.com/profile_images/1035483347114373121/XWQN2HMb_normal.jpg" TargetMode="External" /><Relationship Id="rId48" Type="http://schemas.openxmlformats.org/officeDocument/2006/relationships/hyperlink" Target="http://pbs.twimg.com/profile_images/1035483347114373121/XWQN2HMb_normal.jpg" TargetMode="External" /><Relationship Id="rId49" Type="http://schemas.openxmlformats.org/officeDocument/2006/relationships/hyperlink" Target="http://pbs.twimg.com/profile_images/662578532187377664/Bl3ElsD5_normal.jpg" TargetMode="External" /><Relationship Id="rId50" Type="http://schemas.openxmlformats.org/officeDocument/2006/relationships/hyperlink" Target="http://pbs.twimg.com/profile_images/761048509390782464/pNlocaBf_normal.jpg" TargetMode="External" /><Relationship Id="rId51" Type="http://schemas.openxmlformats.org/officeDocument/2006/relationships/hyperlink" Target="http://pbs.twimg.com/profile_images/761048509390782464/pNlocaBf_normal.jpg" TargetMode="External" /><Relationship Id="rId52" Type="http://schemas.openxmlformats.org/officeDocument/2006/relationships/hyperlink" Target="http://pbs.twimg.com/profile_images/761048509390782464/pNlocaBf_normal.jpg" TargetMode="External" /><Relationship Id="rId53" Type="http://schemas.openxmlformats.org/officeDocument/2006/relationships/hyperlink" Target="http://pbs.twimg.com/profile_images/761048509390782464/pNlocaBf_normal.jpg" TargetMode="External" /><Relationship Id="rId54" Type="http://schemas.openxmlformats.org/officeDocument/2006/relationships/hyperlink" Target="http://pbs.twimg.com/profile_images/761048509390782464/pNlocaBf_normal.jpg" TargetMode="External" /><Relationship Id="rId55" Type="http://schemas.openxmlformats.org/officeDocument/2006/relationships/hyperlink" Target="http://pbs.twimg.com/profile_images/761048509390782464/pNlocaBf_normal.jpg" TargetMode="External" /><Relationship Id="rId56" Type="http://schemas.openxmlformats.org/officeDocument/2006/relationships/hyperlink" Target="http://pbs.twimg.com/profile_images/761048509390782464/pNlocaBf_normal.jpg" TargetMode="External" /><Relationship Id="rId57" Type="http://schemas.openxmlformats.org/officeDocument/2006/relationships/hyperlink" Target="http://pbs.twimg.com/profile_images/761048509390782464/pNlocaBf_normal.jpg" TargetMode="External" /><Relationship Id="rId58" Type="http://schemas.openxmlformats.org/officeDocument/2006/relationships/hyperlink" Target="http://pbs.twimg.com/profile_images/761048509390782464/pNlocaBf_normal.jpg" TargetMode="External" /><Relationship Id="rId59" Type="http://schemas.openxmlformats.org/officeDocument/2006/relationships/hyperlink" Target="http://pbs.twimg.com/profile_images/761048509390782464/pNlocaBf_normal.jpg" TargetMode="External" /><Relationship Id="rId60" Type="http://schemas.openxmlformats.org/officeDocument/2006/relationships/hyperlink" Target="http://pbs.twimg.com/profile_images/213213616/tolu_copy_normal.jpg" TargetMode="External" /><Relationship Id="rId61" Type="http://schemas.openxmlformats.org/officeDocument/2006/relationships/hyperlink" Target="https://pbs.twimg.com/media/DweFLtjWwAILaTS.jpg" TargetMode="External" /><Relationship Id="rId62" Type="http://schemas.openxmlformats.org/officeDocument/2006/relationships/hyperlink" Target="https://pbs.twimg.com/media/DweFLtjWwAILaTS.jpg" TargetMode="External" /><Relationship Id="rId63" Type="http://schemas.openxmlformats.org/officeDocument/2006/relationships/hyperlink" Target="https://pbs.twimg.com/media/DweFLtjWwAILaTS.jpg" TargetMode="External" /><Relationship Id="rId64" Type="http://schemas.openxmlformats.org/officeDocument/2006/relationships/hyperlink" Target="https://pbs.twimg.com/media/DweFLtjWwAILaTS.jpg" TargetMode="External" /><Relationship Id="rId65" Type="http://schemas.openxmlformats.org/officeDocument/2006/relationships/hyperlink" Target="https://pbs.twimg.com/media/DweFLtjWwAILaTS.jpg" TargetMode="External" /><Relationship Id="rId66" Type="http://schemas.openxmlformats.org/officeDocument/2006/relationships/hyperlink" Target="http://pbs.twimg.com/profile_images/1077325340849176577/m5yjiwcU_normal.jpg" TargetMode="External" /><Relationship Id="rId67" Type="http://schemas.openxmlformats.org/officeDocument/2006/relationships/hyperlink" Target="http://pbs.twimg.com/profile_images/1077325340849176577/m5yjiwcU_normal.jpg" TargetMode="External" /><Relationship Id="rId68" Type="http://schemas.openxmlformats.org/officeDocument/2006/relationships/hyperlink" Target="http://pbs.twimg.com/profile_images/1077325340849176577/m5yjiwcU_normal.jpg" TargetMode="External" /><Relationship Id="rId69" Type="http://schemas.openxmlformats.org/officeDocument/2006/relationships/hyperlink" Target="http://pbs.twimg.com/profile_images/1077325340849176577/m5yjiwcU_normal.jpg" TargetMode="External" /><Relationship Id="rId70" Type="http://schemas.openxmlformats.org/officeDocument/2006/relationships/hyperlink" Target="http://pbs.twimg.com/profile_images/1077325340849176577/m5yjiwcU_normal.jpg" TargetMode="External" /><Relationship Id="rId71" Type="http://schemas.openxmlformats.org/officeDocument/2006/relationships/hyperlink" Target="http://pbs.twimg.com/profile_images/1077325340849176577/m5yjiwcU_normal.jpg" TargetMode="External" /><Relationship Id="rId72" Type="http://schemas.openxmlformats.org/officeDocument/2006/relationships/hyperlink" Target="http://pbs.twimg.com/profile_images/1077325340849176577/m5yjiwcU_normal.jpg" TargetMode="External" /><Relationship Id="rId73" Type="http://schemas.openxmlformats.org/officeDocument/2006/relationships/hyperlink" Target="http://pbs.twimg.com/profile_images/1077325340849176577/m5yjiwcU_normal.jpg" TargetMode="External" /><Relationship Id="rId74" Type="http://schemas.openxmlformats.org/officeDocument/2006/relationships/hyperlink" Target="http://pbs.twimg.com/profile_images/1077325340849176577/m5yjiwcU_normal.jpg" TargetMode="External" /><Relationship Id="rId75" Type="http://schemas.openxmlformats.org/officeDocument/2006/relationships/hyperlink" Target="http://pbs.twimg.com/profile_images/1077325340849176577/m5yjiwcU_normal.jpg" TargetMode="External" /><Relationship Id="rId76" Type="http://schemas.openxmlformats.org/officeDocument/2006/relationships/hyperlink" Target="http://pbs.twimg.com/profile_images/482941820016402432/UQiWsPFz_normal.jpeg" TargetMode="External" /><Relationship Id="rId77" Type="http://schemas.openxmlformats.org/officeDocument/2006/relationships/hyperlink" Target="http://pbs.twimg.com/profile_images/482941820016402432/UQiWsPFz_normal.jpeg" TargetMode="External" /><Relationship Id="rId78" Type="http://schemas.openxmlformats.org/officeDocument/2006/relationships/hyperlink" Target="http://pbs.twimg.com/profile_images/482941820016402432/UQiWsPFz_normal.jpeg" TargetMode="External" /><Relationship Id="rId79" Type="http://schemas.openxmlformats.org/officeDocument/2006/relationships/hyperlink" Target="http://pbs.twimg.com/profile_images/482941820016402432/UQiWsPFz_normal.jpeg" TargetMode="External" /><Relationship Id="rId80" Type="http://schemas.openxmlformats.org/officeDocument/2006/relationships/hyperlink" Target="http://pbs.twimg.com/profile_images/482941820016402432/UQiWsPFz_normal.jpeg" TargetMode="External" /><Relationship Id="rId81" Type="http://schemas.openxmlformats.org/officeDocument/2006/relationships/hyperlink" Target="http://pbs.twimg.com/profile_images/482941820016402432/UQiWsPFz_normal.jpeg" TargetMode="External" /><Relationship Id="rId82" Type="http://schemas.openxmlformats.org/officeDocument/2006/relationships/hyperlink" Target="http://pbs.twimg.com/profile_images/482941820016402432/UQiWsPFz_normal.jpeg" TargetMode="External" /><Relationship Id="rId83" Type="http://schemas.openxmlformats.org/officeDocument/2006/relationships/hyperlink" Target="http://pbs.twimg.com/profile_images/482941820016402432/UQiWsPFz_normal.jpeg" TargetMode="External" /><Relationship Id="rId84" Type="http://schemas.openxmlformats.org/officeDocument/2006/relationships/hyperlink" Target="http://pbs.twimg.com/profile_images/482941820016402432/UQiWsPFz_normal.jpeg" TargetMode="External" /><Relationship Id="rId85" Type="http://schemas.openxmlformats.org/officeDocument/2006/relationships/hyperlink" Target="http://pbs.twimg.com/profile_images/482941820016402432/UQiWsPFz_normal.jpeg" TargetMode="External" /><Relationship Id="rId86" Type="http://schemas.openxmlformats.org/officeDocument/2006/relationships/hyperlink" Target="http://pbs.twimg.com/profile_images/943063217122791425/08_imXx9_normal.jpg" TargetMode="External" /><Relationship Id="rId87" Type="http://schemas.openxmlformats.org/officeDocument/2006/relationships/hyperlink" Target="http://pbs.twimg.com/profile_images/943063217122791425/08_imXx9_normal.jpg" TargetMode="External" /><Relationship Id="rId88" Type="http://schemas.openxmlformats.org/officeDocument/2006/relationships/hyperlink" Target="http://pbs.twimg.com/profile_images/943063217122791425/08_imXx9_normal.jpg" TargetMode="External" /><Relationship Id="rId89" Type="http://schemas.openxmlformats.org/officeDocument/2006/relationships/hyperlink" Target="http://pbs.twimg.com/profile_images/1075953301827420160/unUeR7qo_normal.jpg" TargetMode="External" /><Relationship Id="rId90" Type="http://schemas.openxmlformats.org/officeDocument/2006/relationships/hyperlink" Target="http://pbs.twimg.com/profile_images/1062631949108424705/bh7U0ZBv_normal.jpg" TargetMode="External" /><Relationship Id="rId91" Type="http://schemas.openxmlformats.org/officeDocument/2006/relationships/hyperlink" Target="http://pbs.twimg.com/profile_images/1062631949108424705/bh7U0ZBv_normal.jpg" TargetMode="External" /><Relationship Id="rId92" Type="http://schemas.openxmlformats.org/officeDocument/2006/relationships/hyperlink" Target="http://pbs.twimg.com/profile_images/774482391280803840/9S8BO3Oq_normal.jpg" TargetMode="External" /><Relationship Id="rId93" Type="http://schemas.openxmlformats.org/officeDocument/2006/relationships/hyperlink" Target="http://pbs.twimg.com/profile_images/1083779710990118913/Gu7mCY0A_normal.jpg" TargetMode="External" /><Relationship Id="rId94" Type="http://schemas.openxmlformats.org/officeDocument/2006/relationships/hyperlink" Target="http://pbs.twimg.com/profile_images/775748263903424512/4mCST3-L_normal.jpg" TargetMode="External" /><Relationship Id="rId95" Type="http://schemas.openxmlformats.org/officeDocument/2006/relationships/hyperlink" Target="http://pbs.twimg.com/profile_images/775748263903424512/4mCST3-L_normal.jpg" TargetMode="External" /><Relationship Id="rId96" Type="http://schemas.openxmlformats.org/officeDocument/2006/relationships/hyperlink" Target="http://pbs.twimg.com/profile_images/980003240103370752/jGEHaPFE_normal.jpg" TargetMode="External" /><Relationship Id="rId97" Type="http://schemas.openxmlformats.org/officeDocument/2006/relationships/hyperlink" Target="https://pbs.twimg.com/media/DweFLtjWwAILaTS.jpg" TargetMode="External" /><Relationship Id="rId98" Type="http://schemas.openxmlformats.org/officeDocument/2006/relationships/hyperlink" Target="http://pbs.twimg.com/profile_images/1084233607781253123/R5CefXvC_normal.jpg" TargetMode="External" /><Relationship Id="rId99" Type="http://schemas.openxmlformats.org/officeDocument/2006/relationships/hyperlink" Target="http://pbs.twimg.com/profile_images/1084233607781253123/R5CefXvC_normal.jpg" TargetMode="External" /><Relationship Id="rId100" Type="http://schemas.openxmlformats.org/officeDocument/2006/relationships/hyperlink" Target="http://pbs.twimg.com/profile_images/1084233607781253123/R5CefXvC_normal.jpg" TargetMode="External" /><Relationship Id="rId101" Type="http://schemas.openxmlformats.org/officeDocument/2006/relationships/hyperlink" Target="http://pbs.twimg.com/profile_images/534655960430567424/PfbMsDMs_normal.png" TargetMode="External" /><Relationship Id="rId102" Type="http://schemas.openxmlformats.org/officeDocument/2006/relationships/hyperlink" Target="http://pbs.twimg.com/profile_images/534655960430567424/PfbMsDMs_normal.png" TargetMode="External" /><Relationship Id="rId103" Type="http://schemas.openxmlformats.org/officeDocument/2006/relationships/hyperlink" Target="http://pbs.twimg.com/profile_images/943049904028569600/_PtlCiE1_normal.jpg" TargetMode="External" /><Relationship Id="rId104" Type="http://schemas.openxmlformats.org/officeDocument/2006/relationships/hyperlink" Target="http://pbs.twimg.com/profile_images/1056272097146822663/uO7EhYPk_normal.jpg" TargetMode="External" /><Relationship Id="rId105" Type="http://schemas.openxmlformats.org/officeDocument/2006/relationships/hyperlink" Target="http://pbs.twimg.com/profile_images/1056272097146822663/uO7EhYPk_normal.jpg" TargetMode="External" /><Relationship Id="rId106" Type="http://schemas.openxmlformats.org/officeDocument/2006/relationships/hyperlink" Target="http://pbs.twimg.com/profile_images/465452148734443521/8ZTMHnzV_normal.jpeg" TargetMode="External" /><Relationship Id="rId107" Type="http://schemas.openxmlformats.org/officeDocument/2006/relationships/hyperlink" Target="http://pbs.twimg.com/profile_images/1003902310748172289/jVB7q_7-_normal.jpg" TargetMode="External" /><Relationship Id="rId108" Type="http://schemas.openxmlformats.org/officeDocument/2006/relationships/hyperlink" Target="https://pbs.twimg.com/media/DweFLtjWwAILaTS.jpg" TargetMode="External" /><Relationship Id="rId109" Type="http://schemas.openxmlformats.org/officeDocument/2006/relationships/hyperlink" Target="http://pbs.twimg.com/profile_images/465452148734443521/8ZTMHnzV_normal.jpeg" TargetMode="External" /><Relationship Id="rId110" Type="http://schemas.openxmlformats.org/officeDocument/2006/relationships/hyperlink" Target="http://pbs.twimg.com/profile_images/1003902310748172289/jVB7q_7-_normal.jpg" TargetMode="External" /><Relationship Id="rId111" Type="http://schemas.openxmlformats.org/officeDocument/2006/relationships/hyperlink" Target="https://pbs.twimg.com/media/DweFLtjWwAILaTS.jpg" TargetMode="External" /><Relationship Id="rId112" Type="http://schemas.openxmlformats.org/officeDocument/2006/relationships/hyperlink" Target="http://pbs.twimg.com/profile_images/465452148734443521/8ZTMHnzV_normal.jpeg" TargetMode="External" /><Relationship Id="rId113" Type="http://schemas.openxmlformats.org/officeDocument/2006/relationships/hyperlink" Target="http://pbs.twimg.com/profile_images/1003902310748172289/jVB7q_7-_normal.jpg" TargetMode="External" /><Relationship Id="rId114" Type="http://schemas.openxmlformats.org/officeDocument/2006/relationships/hyperlink" Target="https://pbs.twimg.com/media/DweFLtjWwAILaTS.jpg" TargetMode="External" /><Relationship Id="rId115" Type="http://schemas.openxmlformats.org/officeDocument/2006/relationships/hyperlink" Target="http://pbs.twimg.com/profile_images/465452148734443521/8ZTMHnzV_normal.jpeg" TargetMode="External" /><Relationship Id="rId116" Type="http://schemas.openxmlformats.org/officeDocument/2006/relationships/hyperlink" Target="http://pbs.twimg.com/profile_images/1003902310748172289/jVB7q_7-_normal.jpg" TargetMode="External" /><Relationship Id="rId117" Type="http://schemas.openxmlformats.org/officeDocument/2006/relationships/hyperlink" Target="https://pbs.twimg.com/media/DweFLtjWwAILaTS.jpg" TargetMode="External" /><Relationship Id="rId118" Type="http://schemas.openxmlformats.org/officeDocument/2006/relationships/hyperlink" Target="http://pbs.twimg.com/profile_images/465452148734443521/8ZTMHnzV_normal.jpeg" TargetMode="External" /><Relationship Id="rId119" Type="http://schemas.openxmlformats.org/officeDocument/2006/relationships/hyperlink" Target="http://pbs.twimg.com/profile_images/1003902310748172289/jVB7q_7-_normal.jpg" TargetMode="External" /><Relationship Id="rId120" Type="http://schemas.openxmlformats.org/officeDocument/2006/relationships/hyperlink" Target="https://pbs.twimg.com/media/DweFLtjWwAILaTS.jpg" TargetMode="External" /><Relationship Id="rId121" Type="http://schemas.openxmlformats.org/officeDocument/2006/relationships/hyperlink" Target="http://pbs.twimg.com/profile_images/465452148734443521/8ZTMHnzV_normal.jpeg" TargetMode="External" /><Relationship Id="rId122" Type="http://schemas.openxmlformats.org/officeDocument/2006/relationships/hyperlink" Target="http://pbs.twimg.com/profile_images/1003902310748172289/jVB7q_7-_normal.jpg" TargetMode="External" /><Relationship Id="rId123" Type="http://schemas.openxmlformats.org/officeDocument/2006/relationships/hyperlink" Target="https://pbs.twimg.com/media/DweFLtjWwAILaTS.jpg" TargetMode="External" /><Relationship Id="rId124" Type="http://schemas.openxmlformats.org/officeDocument/2006/relationships/hyperlink" Target="http://pbs.twimg.com/profile_images/465452148734443521/8ZTMHnzV_normal.jpeg" TargetMode="External" /><Relationship Id="rId125" Type="http://schemas.openxmlformats.org/officeDocument/2006/relationships/hyperlink" Target="http://pbs.twimg.com/profile_images/1003902310748172289/jVB7q_7-_normal.jpg" TargetMode="External" /><Relationship Id="rId126" Type="http://schemas.openxmlformats.org/officeDocument/2006/relationships/hyperlink" Target="https://pbs.twimg.com/media/DweFLtjWwAILaTS.jpg" TargetMode="External" /><Relationship Id="rId127" Type="http://schemas.openxmlformats.org/officeDocument/2006/relationships/hyperlink" Target="http://pbs.twimg.com/profile_images/465452148734443521/8ZTMHnzV_normal.jpeg" TargetMode="External" /><Relationship Id="rId128" Type="http://schemas.openxmlformats.org/officeDocument/2006/relationships/hyperlink" Target="http://pbs.twimg.com/profile_images/1003902310748172289/jVB7q_7-_normal.jpg" TargetMode="External" /><Relationship Id="rId129" Type="http://schemas.openxmlformats.org/officeDocument/2006/relationships/hyperlink" Target="https://pbs.twimg.com/media/DweFLtjWwAILaTS.jpg" TargetMode="External" /><Relationship Id="rId130" Type="http://schemas.openxmlformats.org/officeDocument/2006/relationships/hyperlink" Target="http://pbs.twimg.com/profile_images/465452148734443521/8ZTMHnzV_normal.jpeg" TargetMode="External" /><Relationship Id="rId131" Type="http://schemas.openxmlformats.org/officeDocument/2006/relationships/hyperlink" Target="http://pbs.twimg.com/profile_images/1003902310748172289/jVB7q_7-_normal.jpg" TargetMode="External" /><Relationship Id="rId132" Type="http://schemas.openxmlformats.org/officeDocument/2006/relationships/hyperlink" Target="https://pbs.twimg.com/media/DweFLtjWwAILaTS.jpg" TargetMode="External" /><Relationship Id="rId133" Type="http://schemas.openxmlformats.org/officeDocument/2006/relationships/hyperlink" Target="http://pbs.twimg.com/profile_images/1003902310748172289/jVB7q_7-_normal.jpg" TargetMode="External" /><Relationship Id="rId134" Type="http://schemas.openxmlformats.org/officeDocument/2006/relationships/hyperlink" Target="http://pbs.twimg.com/profile_images/943049904028569600/_PtlCiE1_normal.jpg" TargetMode="External" /><Relationship Id="rId135" Type="http://schemas.openxmlformats.org/officeDocument/2006/relationships/hyperlink" Target="https://pbs.twimg.com/media/DxRHDuLWwAEVaY4.jpg" TargetMode="External" /><Relationship Id="rId136" Type="http://schemas.openxmlformats.org/officeDocument/2006/relationships/hyperlink" Target="http://pbs.twimg.com/profile_images/756057172321198080/eiZSITCm_normal.jpg" TargetMode="External" /><Relationship Id="rId137" Type="http://schemas.openxmlformats.org/officeDocument/2006/relationships/hyperlink" Target="https://pbs.twimg.com/media/DxCR3hjWoAAZoUI.jpg" TargetMode="External" /><Relationship Id="rId138" Type="http://schemas.openxmlformats.org/officeDocument/2006/relationships/hyperlink" Target="https://pbs.twimg.com/media/Dxghf3oWwAA25eX.jpg" TargetMode="External" /><Relationship Id="rId139" Type="http://schemas.openxmlformats.org/officeDocument/2006/relationships/hyperlink" Target="http://pbs.twimg.com/profile_images/378800000652094983/c96dac6fbbc6dfa738d3607b7e87b4e8_normal.jpeg" TargetMode="External" /><Relationship Id="rId140" Type="http://schemas.openxmlformats.org/officeDocument/2006/relationships/hyperlink" Target="https://twitter.com/#!/davidfekke/status/1084183625258729473" TargetMode="External" /><Relationship Id="rId141" Type="http://schemas.openxmlformats.org/officeDocument/2006/relationships/hyperlink" Target="https://twitter.com/#!/anasant21919095/status/1084187700494770176" TargetMode="External" /><Relationship Id="rId142" Type="http://schemas.openxmlformats.org/officeDocument/2006/relationships/hyperlink" Target="https://twitter.com/#!/karageorgos15/status/1084204159035940865" TargetMode="External" /><Relationship Id="rId143" Type="http://schemas.openxmlformats.org/officeDocument/2006/relationships/hyperlink" Target="https://twitter.com/#!/karageorgos15/status/1084204159035940865" TargetMode="External" /><Relationship Id="rId144" Type="http://schemas.openxmlformats.org/officeDocument/2006/relationships/hyperlink" Target="https://twitter.com/#!/karageorgos15/status/1084204159035940865" TargetMode="External" /><Relationship Id="rId145" Type="http://schemas.openxmlformats.org/officeDocument/2006/relationships/hyperlink" Target="https://twitter.com/#!/andrews86495144/status/1084224504321183745" TargetMode="External" /><Relationship Id="rId146" Type="http://schemas.openxmlformats.org/officeDocument/2006/relationships/hyperlink" Target="https://twitter.com/#!/diannemower/status/1084227792747851776" TargetMode="External" /><Relationship Id="rId147" Type="http://schemas.openxmlformats.org/officeDocument/2006/relationships/hyperlink" Target="https://twitter.com/#!/afifahhamilton/status/1084232459217190913" TargetMode="External" /><Relationship Id="rId148" Type="http://schemas.openxmlformats.org/officeDocument/2006/relationships/hyperlink" Target="https://twitter.com/#!/afifahhamilton/status/1084232459217190913" TargetMode="External" /><Relationship Id="rId149" Type="http://schemas.openxmlformats.org/officeDocument/2006/relationships/hyperlink" Target="https://twitter.com/#!/afifahhamilton/status/1084232459217190913" TargetMode="External" /><Relationship Id="rId150" Type="http://schemas.openxmlformats.org/officeDocument/2006/relationships/hyperlink" Target="https://twitter.com/#!/ashkjha/status/1084265542578360320" TargetMode="External" /><Relationship Id="rId151" Type="http://schemas.openxmlformats.org/officeDocument/2006/relationships/hyperlink" Target="https://twitter.com/#!/cancerrideoct/status/1084325771064176642" TargetMode="External" /><Relationship Id="rId152" Type="http://schemas.openxmlformats.org/officeDocument/2006/relationships/hyperlink" Target="https://twitter.com/#!/cancerrideoct/status/1084325771064176642" TargetMode="External" /><Relationship Id="rId153" Type="http://schemas.openxmlformats.org/officeDocument/2006/relationships/hyperlink" Target="https://twitter.com/#!/cancerrideoct/status/1084324617429299200" TargetMode="External" /><Relationship Id="rId154" Type="http://schemas.openxmlformats.org/officeDocument/2006/relationships/hyperlink" Target="https://twitter.com/#!/cancerrideoct/status/1084325771064176642" TargetMode="External" /><Relationship Id="rId155" Type="http://schemas.openxmlformats.org/officeDocument/2006/relationships/hyperlink" Target="https://twitter.com/#!/cancerrideoct/status/1084325771064176642" TargetMode="External" /><Relationship Id="rId156" Type="http://schemas.openxmlformats.org/officeDocument/2006/relationships/hyperlink" Target="https://twitter.com/#!/cancerrideoct/status/1084325771064176642" TargetMode="External" /><Relationship Id="rId157" Type="http://schemas.openxmlformats.org/officeDocument/2006/relationships/hyperlink" Target="https://twitter.com/#!/draseemmalhotra/status/1084097751665831936" TargetMode="External" /><Relationship Id="rId158" Type="http://schemas.openxmlformats.org/officeDocument/2006/relationships/hyperlink" Target="https://twitter.com/#!/dave06031956/status/1084341784631603200" TargetMode="External" /><Relationship Id="rId159" Type="http://schemas.openxmlformats.org/officeDocument/2006/relationships/hyperlink" Target="https://twitter.com/#!/dave06031956/status/1084341784631603200" TargetMode="External" /><Relationship Id="rId160" Type="http://schemas.openxmlformats.org/officeDocument/2006/relationships/hyperlink" Target="https://twitter.com/#!/dave06031956/status/1084341784631603200" TargetMode="External" /><Relationship Id="rId161" Type="http://schemas.openxmlformats.org/officeDocument/2006/relationships/hyperlink" Target="https://twitter.com/#!/marilyn_ella/status/1084349938551578624" TargetMode="External" /><Relationship Id="rId162" Type="http://schemas.openxmlformats.org/officeDocument/2006/relationships/hyperlink" Target="https://twitter.com/#!/g_dolman/status/1084371884559474688" TargetMode="External" /><Relationship Id="rId163" Type="http://schemas.openxmlformats.org/officeDocument/2006/relationships/hyperlink" Target="https://twitter.com/#!/g_dolman/status/1084371884559474688" TargetMode="External" /><Relationship Id="rId164" Type="http://schemas.openxmlformats.org/officeDocument/2006/relationships/hyperlink" Target="https://twitter.com/#!/g_dolman/status/1084371884559474688" TargetMode="External" /><Relationship Id="rId165" Type="http://schemas.openxmlformats.org/officeDocument/2006/relationships/hyperlink" Target="https://twitter.com/#!/g_dolman/status/1084371884559474688" TargetMode="External" /><Relationship Id="rId166" Type="http://schemas.openxmlformats.org/officeDocument/2006/relationships/hyperlink" Target="https://twitter.com/#!/g_dolman/status/1084371884559474688" TargetMode="External" /><Relationship Id="rId167" Type="http://schemas.openxmlformats.org/officeDocument/2006/relationships/hyperlink" Target="https://twitter.com/#!/g_dolman/status/1084371884559474688" TargetMode="External" /><Relationship Id="rId168" Type="http://schemas.openxmlformats.org/officeDocument/2006/relationships/hyperlink" Target="https://twitter.com/#!/g_dolman/status/1084371884559474688" TargetMode="External" /><Relationship Id="rId169" Type="http://schemas.openxmlformats.org/officeDocument/2006/relationships/hyperlink" Target="https://twitter.com/#!/g_dolman/status/1084371884559474688" TargetMode="External" /><Relationship Id="rId170" Type="http://schemas.openxmlformats.org/officeDocument/2006/relationships/hyperlink" Target="https://twitter.com/#!/g_dolman/status/1084371884559474688" TargetMode="External" /><Relationship Id="rId171" Type="http://schemas.openxmlformats.org/officeDocument/2006/relationships/hyperlink" Target="https://twitter.com/#!/g_dolman/status/1084371884559474688" TargetMode="External" /><Relationship Id="rId172" Type="http://schemas.openxmlformats.org/officeDocument/2006/relationships/hyperlink" Target="https://twitter.com/#!/tolusomolu/status/1084412851840786432" TargetMode="External" /><Relationship Id="rId173" Type="http://schemas.openxmlformats.org/officeDocument/2006/relationships/hyperlink" Target="https://twitter.com/#!/carmelabny/status/1082981327048192005" TargetMode="External" /><Relationship Id="rId174" Type="http://schemas.openxmlformats.org/officeDocument/2006/relationships/hyperlink" Target="https://twitter.com/#!/carmelabny/status/1082981327048192005" TargetMode="External" /><Relationship Id="rId175" Type="http://schemas.openxmlformats.org/officeDocument/2006/relationships/hyperlink" Target="https://twitter.com/#!/carmelabny/status/1082981327048192005" TargetMode="External" /><Relationship Id="rId176" Type="http://schemas.openxmlformats.org/officeDocument/2006/relationships/hyperlink" Target="https://twitter.com/#!/carmelabny/status/1082981327048192005" TargetMode="External" /><Relationship Id="rId177" Type="http://schemas.openxmlformats.org/officeDocument/2006/relationships/hyperlink" Target="https://twitter.com/#!/carmelabny/status/1082981327048192005" TargetMode="External" /><Relationship Id="rId178" Type="http://schemas.openxmlformats.org/officeDocument/2006/relationships/hyperlink" Target="https://twitter.com/#!/treasurexalley/status/1085386284963639297" TargetMode="External" /><Relationship Id="rId179" Type="http://schemas.openxmlformats.org/officeDocument/2006/relationships/hyperlink" Target="https://twitter.com/#!/treasurexalley/status/1085386284963639297" TargetMode="External" /><Relationship Id="rId180" Type="http://schemas.openxmlformats.org/officeDocument/2006/relationships/hyperlink" Target="https://twitter.com/#!/treasurexalley/status/1085386284963639297" TargetMode="External" /><Relationship Id="rId181" Type="http://schemas.openxmlformats.org/officeDocument/2006/relationships/hyperlink" Target="https://twitter.com/#!/treasurexalley/status/1085386284963639297" TargetMode="External" /><Relationship Id="rId182" Type="http://schemas.openxmlformats.org/officeDocument/2006/relationships/hyperlink" Target="https://twitter.com/#!/treasurexalley/status/1085386284963639297" TargetMode="External" /><Relationship Id="rId183" Type="http://schemas.openxmlformats.org/officeDocument/2006/relationships/hyperlink" Target="https://twitter.com/#!/treasurexalley/status/1085386284963639297" TargetMode="External" /><Relationship Id="rId184" Type="http://schemas.openxmlformats.org/officeDocument/2006/relationships/hyperlink" Target="https://twitter.com/#!/treasurexalley/status/1085386284963639297" TargetMode="External" /><Relationship Id="rId185" Type="http://schemas.openxmlformats.org/officeDocument/2006/relationships/hyperlink" Target="https://twitter.com/#!/treasurexalley/status/1085386284963639297" TargetMode="External" /><Relationship Id="rId186" Type="http://schemas.openxmlformats.org/officeDocument/2006/relationships/hyperlink" Target="https://twitter.com/#!/treasurexalley/status/1085386284963639297" TargetMode="External" /><Relationship Id="rId187" Type="http://schemas.openxmlformats.org/officeDocument/2006/relationships/hyperlink" Target="https://twitter.com/#!/treasurexalley/status/1085386284963639297" TargetMode="External" /><Relationship Id="rId188" Type="http://schemas.openxmlformats.org/officeDocument/2006/relationships/hyperlink" Target="https://twitter.com/#!/supersoftknits/status/1085415614301261825" TargetMode="External" /><Relationship Id="rId189" Type="http://schemas.openxmlformats.org/officeDocument/2006/relationships/hyperlink" Target="https://twitter.com/#!/supersoftknits/status/1085415614301261825" TargetMode="External" /><Relationship Id="rId190" Type="http://schemas.openxmlformats.org/officeDocument/2006/relationships/hyperlink" Target="https://twitter.com/#!/supersoftknits/status/1085415614301261825" TargetMode="External" /><Relationship Id="rId191" Type="http://schemas.openxmlformats.org/officeDocument/2006/relationships/hyperlink" Target="https://twitter.com/#!/supersoftknits/status/1085415614301261825" TargetMode="External" /><Relationship Id="rId192" Type="http://schemas.openxmlformats.org/officeDocument/2006/relationships/hyperlink" Target="https://twitter.com/#!/supersoftknits/status/1085415614301261825" TargetMode="External" /><Relationship Id="rId193" Type="http://schemas.openxmlformats.org/officeDocument/2006/relationships/hyperlink" Target="https://twitter.com/#!/supersoftknits/status/1085415614301261825" TargetMode="External" /><Relationship Id="rId194" Type="http://schemas.openxmlformats.org/officeDocument/2006/relationships/hyperlink" Target="https://twitter.com/#!/supersoftknits/status/1085415614301261825" TargetMode="External" /><Relationship Id="rId195" Type="http://schemas.openxmlformats.org/officeDocument/2006/relationships/hyperlink" Target="https://twitter.com/#!/supersoftknits/status/1085415614301261825" TargetMode="External" /><Relationship Id="rId196" Type="http://schemas.openxmlformats.org/officeDocument/2006/relationships/hyperlink" Target="https://twitter.com/#!/supersoftknits/status/1085415614301261825" TargetMode="External" /><Relationship Id="rId197" Type="http://schemas.openxmlformats.org/officeDocument/2006/relationships/hyperlink" Target="https://twitter.com/#!/supersoftknits/status/1085415614301261825" TargetMode="External" /><Relationship Id="rId198" Type="http://schemas.openxmlformats.org/officeDocument/2006/relationships/hyperlink" Target="https://twitter.com/#!/rethinkcake/status/1064142540272738304" TargetMode="External" /><Relationship Id="rId199" Type="http://schemas.openxmlformats.org/officeDocument/2006/relationships/hyperlink" Target="https://twitter.com/#!/rethinkcake/status/1064142540272738304" TargetMode="External" /><Relationship Id="rId200" Type="http://schemas.openxmlformats.org/officeDocument/2006/relationships/hyperlink" Target="https://twitter.com/#!/rethinkcake/status/1064142540272738304" TargetMode="External" /><Relationship Id="rId201" Type="http://schemas.openxmlformats.org/officeDocument/2006/relationships/hyperlink" Target="https://twitter.com/#!/jennyweyman/status/1085456772171624454" TargetMode="External" /><Relationship Id="rId202" Type="http://schemas.openxmlformats.org/officeDocument/2006/relationships/hyperlink" Target="https://twitter.com/#!/itwontdiabeatus/status/1085545365108154370" TargetMode="External" /><Relationship Id="rId203" Type="http://schemas.openxmlformats.org/officeDocument/2006/relationships/hyperlink" Target="https://twitter.com/#!/itwontdiabeatus/status/1085545365108154370" TargetMode="External" /><Relationship Id="rId204" Type="http://schemas.openxmlformats.org/officeDocument/2006/relationships/hyperlink" Target="https://twitter.com/#!/stephbospoon/status/1085546348592676866" TargetMode="External" /><Relationship Id="rId205" Type="http://schemas.openxmlformats.org/officeDocument/2006/relationships/hyperlink" Target="https://twitter.com/#!/adeleturner72/status/1085568370655850498" TargetMode="External" /><Relationship Id="rId206" Type="http://schemas.openxmlformats.org/officeDocument/2006/relationships/hyperlink" Target="https://twitter.com/#!/tina_robson/status/1085695818802184192" TargetMode="External" /><Relationship Id="rId207" Type="http://schemas.openxmlformats.org/officeDocument/2006/relationships/hyperlink" Target="https://twitter.com/#!/tina_robson/status/1085695818802184192" TargetMode="External" /><Relationship Id="rId208" Type="http://schemas.openxmlformats.org/officeDocument/2006/relationships/hyperlink" Target="https://twitter.com/#!/draseemmalhotra/status/1084097751665831936" TargetMode="External" /><Relationship Id="rId209" Type="http://schemas.openxmlformats.org/officeDocument/2006/relationships/hyperlink" Target="https://twitter.com/#!/carmelabny/status/1082981327048192005" TargetMode="External" /><Relationship Id="rId210" Type="http://schemas.openxmlformats.org/officeDocument/2006/relationships/hyperlink" Target="https://twitter.com/#!/peter_voshol/status/1084374154835607553" TargetMode="External" /><Relationship Id="rId211" Type="http://schemas.openxmlformats.org/officeDocument/2006/relationships/hyperlink" Target="https://twitter.com/#!/peter_voshol/status/1085899956832165889" TargetMode="External" /><Relationship Id="rId212" Type="http://schemas.openxmlformats.org/officeDocument/2006/relationships/hyperlink" Target="https://twitter.com/#!/peter_voshol/status/1085899956832165889" TargetMode="External" /><Relationship Id="rId213" Type="http://schemas.openxmlformats.org/officeDocument/2006/relationships/hyperlink" Target="https://twitter.com/#!/diabetescouk/status/1085539435897335808" TargetMode="External" /><Relationship Id="rId214" Type="http://schemas.openxmlformats.org/officeDocument/2006/relationships/hyperlink" Target="https://twitter.com/#!/diabetescouk/status/1085539435897335808" TargetMode="External" /><Relationship Id="rId215" Type="http://schemas.openxmlformats.org/officeDocument/2006/relationships/hyperlink" Target="https://twitter.com/#!/cddftdiabetes/status/1085519324641665024" TargetMode="External" /><Relationship Id="rId216" Type="http://schemas.openxmlformats.org/officeDocument/2006/relationships/hyperlink" Target="https://twitter.com/#!/drsrikanthmada/status/1086632592403763202" TargetMode="External" /><Relationship Id="rId217" Type="http://schemas.openxmlformats.org/officeDocument/2006/relationships/hyperlink" Target="https://twitter.com/#!/drsrikanthmada/status/1086632592403763202" TargetMode="External" /><Relationship Id="rId218" Type="http://schemas.openxmlformats.org/officeDocument/2006/relationships/hyperlink" Target="https://twitter.com/#!/carmelabny/status/1084880112686956546" TargetMode="External" /><Relationship Id="rId219" Type="http://schemas.openxmlformats.org/officeDocument/2006/relationships/hyperlink" Target="https://twitter.com/#!/products_hot/status/1086917063518633984" TargetMode="External" /><Relationship Id="rId220" Type="http://schemas.openxmlformats.org/officeDocument/2006/relationships/hyperlink" Target="https://twitter.com/#!/carmelabny/status/1082981327048192005" TargetMode="External" /><Relationship Id="rId221" Type="http://schemas.openxmlformats.org/officeDocument/2006/relationships/hyperlink" Target="https://twitter.com/#!/carmelabny/status/1084880112686956546" TargetMode="External" /><Relationship Id="rId222" Type="http://schemas.openxmlformats.org/officeDocument/2006/relationships/hyperlink" Target="https://twitter.com/#!/products_hot/status/1086917063518633984" TargetMode="External" /><Relationship Id="rId223" Type="http://schemas.openxmlformats.org/officeDocument/2006/relationships/hyperlink" Target="https://twitter.com/#!/carmelabny/status/1082981327048192005" TargetMode="External" /><Relationship Id="rId224" Type="http://schemas.openxmlformats.org/officeDocument/2006/relationships/hyperlink" Target="https://twitter.com/#!/carmelabny/status/1084880112686956546" TargetMode="External" /><Relationship Id="rId225" Type="http://schemas.openxmlformats.org/officeDocument/2006/relationships/hyperlink" Target="https://twitter.com/#!/products_hot/status/1086917063518633984" TargetMode="External" /><Relationship Id="rId226" Type="http://schemas.openxmlformats.org/officeDocument/2006/relationships/hyperlink" Target="https://twitter.com/#!/carmelabny/status/1082981327048192005" TargetMode="External" /><Relationship Id="rId227" Type="http://schemas.openxmlformats.org/officeDocument/2006/relationships/hyperlink" Target="https://twitter.com/#!/carmelabny/status/1084880112686956546" TargetMode="External" /><Relationship Id="rId228" Type="http://schemas.openxmlformats.org/officeDocument/2006/relationships/hyperlink" Target="https://twitter.com/#!/products_hot/status/1086917063518633984" TargetMode="External" /><Relationship Id="rId229" Type="http://schemas.openxmlformats.org/officeDocument/2006/relationships/hyperlink" Target="https://twitter.com/#!/carmelabny/status/1082981327048192005" TargetMode="External" /><Relationship Id="rId230" Type="http://schemas.openxmlformats.org/officeDocument/2006/relationships/hyperlink" Target="https://twitter.com/#!/carmelabny/status/1084880112686956546" TargetMode="External" /><Relationship Id="rId231" Type="http://schemas.openxmlformats.org/officeDocument/2006/relationships/hyperlink" Target="https://twitter.com/#!/products_hot/status/1086917063518633984" TargetMode="External" /><Relationship Id="rId232" Type="http://schemas.openxmlformats.org/officeDocument/2006/relationships/hyperlink" Target="https://twitter.com/#!/carmelabny/status/1082981327048192005" TargetMode="External" /><Relationship Id="rId233" Type="http://schemas.openxmlformats.org/officeDocument/2006/relationships/hyperlink" Target="https://twitter.com/#!/carmelabny/status/1084880112686956546" TargetMode="External" /><Relationship Id="rId234" Type="http://schemas.openxmlformats.org/officeDocument/2006/relationships/hyperlink" Target="https://twitter.com/#!/products_hot/status/1086917063518633984" TargetMode="External" /><Relationship Id="rId235" Type="http://schemas.openxmlformats.org/officeDocument/2006/relationships/hyperlink" Target="https://twitter.com/#!/carmelabny/status/1082981327048192005" TargetMode="External" /><Relationship Id="rId236" Type="http://schemas.openxmlformats.org/officeDocument/2006/relationships/hyperlink" Target="https://twitter.com/#!/carmelabny/status/1084880112686956546" TargetMode="External" /><Relationship Id="rId237" Type="http://schemas.openxmlformats.org/officeDocument/2006/relationships/hyperlink" Target="https://twitter.com/#!/products_hot/status/1086917063518633984" TargetMode="External" /><Relationship Id="rId238" Type="http://schemas.openxmlformats.org/officeDocument/2006/relationships/hyperlink" Target="https://twitter.com/#!/carmelabny/status/1082981327048192005" TargetMode="External" /><Relationship Id="rId239" Type="http://schemas.openxmlformats.org/officeDocument/2006/relationships/hyperlink" Target="https://twitter.com/#!/carmelabny/status/1084880112686956546" TargetMode="External" /><Relationship Id="rId240" Type="http://schemas.openxmlformats.org/officeDocument/2006/relationships/hyperlink" Target="https://twitter.com/#!/products_hot/status/1086917063518633984" TargetMode="External" /><Relationship Id="rId241" Type="http://schemas.openxmlformats.org/officeDocument/2006/relationships/hyperlink" Target="https://twitter.com/#!/carmelabny/status/1082981327048192005" TargetMode="External" /><Relationship Id="rId242" Type="http://schemas.openxmlformats.org/officeDocument/2006/relationships/hyperlink" Target="https://twitter.com/#!/carmelabny/status/1084880112686956546" TargetMode="External" /><Relationship Id="rId243" Type="http://schemas.openxmlformats.org/officeDocument/2006/relationships/hyperlink" Target="https://twitter.com/#!/products_hot/status/1086917063518633984" TargetMode="External" /><Relationship Id="rId244" Type="http://schemas.openxmlformats.org/officeDocument/2006/relationships/hyperlink" Target="https://twitter.com/#!/carmelabny/status/1082981327048192005" TargetMode="External" /><Relationship Id="rId245" Type="http://schemas.openxmlformats.org/officeDocument/2006/relationships/hyperlink" Target="https://twitter.com/#!/products_hot/status/1086917063518633984" TargetMode="External" /><Relationship Id="rId246" Type="http://schemas.openxmlformats.org/officeDocument/2006/relationships/hyperlink" Target="https://twitter.com/#!/cddftdiabetes/status/1085519324641665024" TargetMode="External" /><Relationship Id="rId247" Type="http://schemas.openxmlformats.org/officeDocument/2006/relationships/hyperlink" Target="https://twitter.com/#!/cddftdiabetes/status/1086571540735582208" TargetMode="External" /><Relationship Id="rId248" Type="http://schemas.openxmlformats.org/officeDocument/2006/relationships/hyperlink" Target="https://twitter.com/#!/xperthealth/status/1087632206586097664" TargetMode="External" /><Relationship Id="rId249" Type="http://schemas.openxmlformats.org/officeDocument/2006/relationships/hyperlink" Target="https://twitter.com/#!/xperthealth/status/1085529422009110529" TargetMode="External" /><Relationship Id="rId250" Type="http://schemas.openxmlformats.org/officeDocument/2006/relationships/hyperlink" Target="https://twitter.com/#!/xperthealth/status/1087657557861253120" TargetMode="External" /><Relationship Id="rId251" Type="http://schemas.openxmlformats.org/officeDocument/2006/relationships/hyperlink" Target="https://twitter.com/#!/mcmoneypenny/status/1087675173728329728" TargetMode="External" /><Relationship Id="rId252" Type="http://schemas.openxmlformats.org/officeDocument/2006/relationships/hyperlink" Target="https://api.twitter.com/1.1/geo/id/004ec16c62325149.json" TargetMode="External" /><Relationship Id="rId253" Type="http://schemas.openxmlformats.org/officeDocument/2006/relationships/hyperlink" Target="https://api.twitter.com/1.1/geo/id/004ec16c62325149.json" TargetMode="External" /><Relationship Id="rId254" Type="http://schemas.openxmlformats.org/officeDocument/2006/relationships/hyperlink" Target="https://api.twitter.com/1.1/geo/id/004ec16c62325149.json" TargetMode="External" /><Relationship Id="rId255" Type="http://schemas.openxmlformats.org/officeDocument/2006/relationships/hyperlink" Target="https://api.twitter.com/1.1/geo/id/4ec01c9dbc693497.json" TargetMode="External" /><Relationship Id="rId256" Type="http://schemas.openxmlformats.org/officeDocument/2006/relationships/hyperlink" Target="https://api.twitter.com/1.1/geo/id/4ec01c9dbc693497.json" TargetMode="External" /><Relationship Id="rId257" Type="http://schemas.openxmlformats.org/officeDocument/2006/relationships/hyperlink" Target="https://api.twitter.com/1.1/geo/id/4ec01c9dbc693497.json" TargetMode="External" /><Relationship Id="rId258" Type="http://schemas.openxmlformats.org/officeDocument/2006/relationships/hyperlink" Target="https://api.twitter.com/1.1/geo/id/4ec01c9dbc693497.json" TargetMode="External" /><Relationship Id="rId259" Type="http://schemas.openxmlformats.org/officeDocument/2006/relationships/hyperlink" Target="https://api.twitter.com/1.1/geo/id/4ec01c9dbc693497.json" TargetMode="External" /><Relationship Id="rId260" Type="http://schemas.openxmlformats.org/officeDocument/2006/relationships/hyperlink" Target="https://api.twitter.com/1.1/geo/id/4ec01c9dbc693497.json" TargetMode="External" /><Relationship Id="rId261" Type="http://schemas.openxmlformats.org/officeDocument/2006/relationships/hyperlink" Target="https://api.twitter.com/1.1/geo/id/4ec01c9dbc693497.json" TargetMode="External" /><Relationship Id="rId262" Type="http://schemas.openxmlformats.org/officeDocument/2006/relationships/hyperlink" Target="https://api.twitter.com/1.1/geo/id/4ec01c9dbc693497.json" TargetMode="External" /><Relationship Id="rId263" Type="http://schemas.openxmlformats.org/officeDocument/2006/relationships/hyperlink" Target="https://api.twitter.com/1.1/geo/id/4ec01c9dbc693497.json" TargetMode="External" /><Relationship Id="rId264" Type="http://schemas.openxmlformats.org/officeDocument/2006/relationships/hyperlink" Target="https://api.twitter.com/1.1/geo/id/4ec01c9dbc693497.json" TargetMode="External" /><Relationship Id="rId265" Type="http://schemas.openxmlformats.org/officeDocument/2006/relationships/hyperlink" Target="https://api.twitter.com/1.1/geo/id/4ec01c9dbc693497.json" TargetMode="External" /><Relationship Id="rId266" Type="http://schemas.openxmlformats.org/officeDocument/2006/relationships/hyperlink" Target="https://api.twitter.com/1.1/geo/id/4ec01c9dbc693497.json" TargetMode="External" /><Relationship Id="rId267" Type="http://schemas.openxmlformats.org/officeDocument/2006/relationships/hyperlink" Target="https://api.twitter.com/1.1/geo/id/4ec01c9dbc693497.json" TargetMode="External" /><Relationship Id="rId268" Type="http://schemas.openxmlformats.org/officeDocument/2006/relationships/hyperlink" Target="https://api.twitter.com/1.1/geo/id/4ec01c9dbc693497.json" TargetMode="External" /><Relationship Id="rId269" Type="http://schemas.openxmlformats.org/officeDocument/2006/relationships/hyperlink" Target="https://api.twitter.com/1.1/geo/id/4ec01c9dbc693497.json" TargetMode="External" /><Relationship Id="rId270" Type="http://schemas.openxmlformats.org/officeDocument/2006/relationships/comments" Target="../comments1.xml" /><Relationship Id="rId271" Type="http://schemas.openxmlformats.org/officeDocument/2006/relationships/vmlDrawing" Target="../drawings/vmlDrawing1.vml" /><Relationship Id="rId272" Type="http://schemas.openxmlformats.org/officeDocument/2006/relationships/table" Target="../tables/table1.xml" /><Relationship Id="rId27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UbBAw4vJW" TargetMode="External" /><Relationship Id="rId2" Type="http://schemas.openxmlformats.org/officeDocument/2006/relationships/hyperlink" Target="https://t.co/e5h21saMHY" TargetMode="External" /><Relationship Id="rId3" Type="http://schemas.openxmlformats.org/officeDocument/2006/relationships/hyperlink" Target="https://t.co/dHplIXfw7J" TargetMode="External" /><Relationship Id="rId4" Type="http://schemas.openxmlformats.org/officeDocument/2006/relationships/hyperlink" Target="https://t.co/TRP8XobzH3" TargetMode="External" /><Relationship Id="rId5" Type="http://schemas.openxmlformats.org/officeDocument/2006/relationships/hyperlink" Target="https://t.co/L2JqNeW5eK" TargetMode="External" /><Relationship Id="rId6" Type="http://schemas.openxmlformats.org/officeDocument/2006/relationships/hyperlink" Target="http://t.co/CK9c3EIpgW" TargetMode="External" /><Relationship Id="rId7" Type="http://schemas.openxmlformats.org/officeDocument/2006/relationships/hyperlink" Target="https://t.co/wKKWiVBs2F" TargetMode="External" /><Relationship Id="rId8" Type="http://schemas.openxmlformats.org/officeDocument/2006/relationships/hyperlink" Target="https://t.co/FruLAs9pIU" TargetMode="External" /><Relationship Id="rId9" Type="http://schemas.openxmlformats.org/officeDocument/2006/relationships/hyperlink" Target="https://t.co/ZKFgqZSFf6" TargetMode="External" /><Relationship Id="rId10" Type="http://schemas.openxmlformats.org/officeDocument/2006/relationships/hyperlink" Target="https://t.co/KpseNtrMPo" TargetMode="External" /><Relationship Id="rId11" Type="http://schemas.openxmlformats.org/officeDocument/2006/relationships/hyperlink" Target="https://t.co/Lmj9nEWnG1" TargetMode="External" /><Relationship Id="rId12" Type="http://schemas.openxmlformats.org/officeDocument/2006/relationships/hyperlink" Target="https://t.co/Fq9AmRvc19" TargetMode="External" /><Relationship Id="rId13" Type="http://schemas.openxmlformats.org/officeDocument/2006/relationships/hyperlink" Target="http://t.co/wpH7Ccq5lW" TargetMode="External" /><Relationship Id="rId14" Type="http://schemas.openxmlformats.org/officeDocument/2006/relationships/hyperlink" Target="http://www.bbc.co.uk/radio4/foodprogramme/" TargetMode="External" /><Relationship Id="rId15" Type="http://schemas.openxmlformats.org/officeDocument/2006/relationships/hyperlink" Target="https://t.co/32HwvRfcJz" TargetMode="External" /><Relationship Id="rId16" Type="http://schemas.openxmlformats.org/officeDocument/2006/relationships/hyperlink" Target="http://t.co/ZwpQaQ4awh" TargetMode="External" /><Relationship Id="rId17" Type="http://schemas.openxmlformats.org/officeDocument/2006/relationships/hyperlink" Target="https://t.co/KDHkWadHv6" TargetMode="External" /><Relationship Id="rId18" Type="http://schemas.openxmlformats.org/officeDocument/2006/relationships/hyperlink" Target="https://t.co/Jpt15826bG" TargetMode="External" /><Relationship Id="rId19" Type="http://schemas.openxmlformats.org/officeDocument/2006/relationships/hyperlink" Target="http://t.co/lvGN3ueDuf" TargetMode="External" /><Relationship Id="rId20" Type="http://schemas.openxmlformats.org/officeDocument/2006/relationships/hyperlink" Target="http://t.co/oRc5V28dNa" TargetMode="External" /><Relationship Id="rId21" Type="http://schemas.openxmlformats.org/officeDocument/2006/relationships/hyperlink" Target="https://t.co/x9k1cu42u3" TargetMode="External" /><Relationship Id="rId22" Type="http://schemas.openxmlformats.org/officeDocument/2006/relationships/hyperlink" Target="https://t.co/2KfYE4Afee" TargetMode="External" /><Relationship Id="rId23" Type="http://schemas.openxmlformats.org/officeDocument/2006/relationships/hyperlink" Target="http://t.co/xTEQpJSxBg" TargetMode="External" /><Relationship Id="rId24" Type="http://schemas.openxmlformats.org/officeDocument/2006/relationships/hyperlink" Target="https://t.co/hzN5UPI1ws" TargetMode="External" /><Relationship Id="rId25" Type="http://schemas.openxmlformats.org/officeDocument/2006/relationships/hyperlink" Target="https://t.co/NM5jBpoVqI" TargetMode="External" /><Relationship Id="rId26" Type="http://schemas.openxmlformats.org/officeDocument/2006/relationships/hyperlink" Target="https://t.co/UAeiZ8VO7X" TargetMode="External" /><Relationship Id="rId27" Type="http://schemas.openxmlformats.org/officeDocument/2006/relationships/hyperlink" Target="https://t.co/iTY8VcPUBN" TargetMode="External" /><Relationship Id="rId28" Type="http://schemas.openxmlformats.org/officeDocument/2006/relationships/hyperlink" Target="https://t.co/25DTGHgi4S" TargetMode="External" /><Relationship Id="rId29" Type="http://schemas.openxmlformats.org/officeDocument/2006/relationships/hyperlink" Target="https://pbs.twimg.com/profile_banners/2505051/1540818507" TargetMode="External" /><Relationship Id="rId30" Type="http://schemas.openxmlformats.org/officeDocument/2006/relationships/hyperlink" Target="https://pbs.twimg.com/profile_banners/472777204/1431752439" TargetMode="External" /><Relationship Id="rId31" Type="http://schemas.openxmlformats.org/officeDocument/2006/relationships/hyperlink" Target="https://pbs.twimg.com/profile_banners/518605399/1530009277" TargetMode="External" /><Relationship Id="rId32" Type="http://schemas.openxmlformats.org/officeDocument/2006/relationships/hyperlink" Target="https://pbs.twimg.com/profile_banners/169871101/1406201484" TargetMode="External" /><Relationship Id="rId33" Type="http://schemas.openxmlformats.org/officeDocument/2006/relationships/hyperlink" Target="https://pbs.twimg.com/profile_banners/1614670046/1446981573" TargetMode="External" /><Relationship Id="rId34" Type="http://schemas.openxmlformats.org/officeDocument/2006/relationships/hyperlink" Target="https://pbs.twimg.com/profile_banners/157809457/1433841448" TargetMode="External" /><Relationship Id="rId35" Type="http://schemas.openxmlformats.org/officeDocument/2006/relationships/hyperlink" Target="https://pbs.twimg.com/profile_banners/1159076203/1478834559" TargetMode="External" /><Relationship Id="rId36" Type="http://schemas.openxmlformats.org/officeDocument/2006/relationships/hyperlink" Target="https://pbs.twimg.com/profile_banners/709696744242610176/1520762359" TargetMode="External" /><Relationship Id="rId37" Type="http://schemas.openxmlformats.org/officeDocument/2006/relationships/hyperlink" Target="https://pbs.twimg.com/profile_banners/915504672/1461622720" TargetMode="External" /><Relationship Id="rId38" Type="http://schemas.openxmlformats.org/officeDocument/2006/relationships/hyperlink" Target="https://pbs.twimg.com/profile_banners/113031616/1481887209" TargetMode="External" /><Relationship Id="rId39" Type="http://schemas.openxmlformats.org/officeDocument/2006/relationships/hyperlink" Target="https://pbs.twimg.com/profile_banners/127830995/1504176841" TargetMode="External" /><Relationship Id="rId40" Type="http://schemas.openxmlformats.org/officeDocument/2006/relationships/hyperlink" Target="https://pbs.twimg.com/profile_banners/3318015505/1523003825" TargetMode="External" /><Relationship Id="rId41" Type="http://schemas.openxmlformats.org/officeDocument/2006/relationships/hyperlink" Target="https://pbs.twimg.com/profile_banners/4792944616/1455991470" TargetMode="External" /><Relationship Id="rId42" Type="http://schemas.openxmlformats.org/officeDocument/2006/relationships/hyperlink" Target="https://pbs.twimg.com/profile_banners/23304360/1524225750" TargetMode="External" /><Relationship Id="rId43" Type="http://schemas.openxmlformats.org/officeDocument/2006/relationships/hyperlink" Target="https://pbs.twimg.com/profile_banners/2496405943/1536145054" TargetMode="External" /><Relationship Id="rId44" Type="http://schemas.openxmlformats.org/officeDocument/2006/relationships/hyperlink" Target="https://pbs.twimg.com/profile_banners/143629076/1431344389" TargetMode="External" /><Relationship Id="rId45" Type="http://schemas.openxmlformats.org/officeDocument/2006/relationships/hyperlink" Target="https://pbs.twimg.com/profile_banners/402642526/1547224872" TargetMode="External" /><Relationship Id="rId46" Type="http://schemas.openxmlformats.org/officeDocument/2006/relationships/hyperlink" Target="https://pbs.twimg.com/profile_banners/2520865461/1542182954" TargetMode="External" /><Relationship Id="rId47" Type="http://schemas.openxmlformats.org/officeDocument/2006/relationships/hyperlink" Target="https://pbs.twimg.com/profile_banners/175481842/1527772242" TargetMode="External" /><Relationship Id="rId48" Type="http://schemas.openxmlformats.org/officeDocument/2006/relationships/hyperlink" Target="https://pbs.twimg.com/profile_banners/7014922/1535219582" TargetMode="External" /><Relationship Id="rId49" Type="http://schemas.openxmlformats.org/officeDocument/2006/relationships/hyperlink" Target="https://pbs.twimg.com/profile_banners/28995328/1547553987" TargetMode="External" /><Relationship Id="rId50" Type="http://schemas.openxmlformats.org/officeDocument/2006/relationships/hyperlink" Target="https://pbs.twimg.com/profile_banners/30623732/1501233773" TargetMode="External" /><Relationship Id="rId51" Type="http://schemas.openxmlformats.org/officeDocument/2006/relationships/hyperlink" Target="https://pbs.twimg.com/profile_banners/82649720/1464175342" TargetMode="External" /><Relationship Id="rId52" Type="http://schemas.openxmlformats.org/officeDocument/2006/relationships/hyperlink" Target="https://pbs.twimg.com/profile_banners/504232426/1521276208" TargetMode="External" /><Relationship Id="rId53" Type="http://schemas.openxmlformats.org/officeDocument/2006/relationships/hyperlink" Target="https://pbs.twimg.com/profile_banners/16947009/1479625450" TargetMode="External" /><Relationship Id="rId54" Type="http://schemas.openxmlformats.org/officeDocument/2006/relationships/hyperlink" Target="https://pbs.twimg.com/profile_banners/1032096361376870401/1546572561" TargetMode="External" /><Relationship Id="rId55" Type="http://schemas.openxmlformats.org/officeDocument/2006/relationships/hyperlink" Target="https://pbs.twimg.com/profile_banners/164728957/1519921961" TargetMode="External" /><Relationship Id="rId56" Type="http://schemas.openxmlformats.org/officeDocument/2006/relationships/hyperlink" Target="https://pbs.twimg.com/profile_banners/23922362/1546941846" TargetMode="External" /><Relationship Id="rId57" Type="http://schemas.openxmlformats.org/officeDocument/2006/relationships/hyperlink" Target="https://pbs.twimg.com/profile_banners/87101517/1546065910" TargetMode="External" /><Relationship Id="rId58" Type="http://schemas.openxmlformats.org/officeDocument/2006/relationships/hyperlink" Target="https://pbs.twimg.com/profile_banners/907580354772574208/1505229500" TargetMode="External" /><Relationship Id="rId59" Type="http://schemas.openxmlformats.org/officeDocument/2006/relationships/hyperlink" Target="https://pbs.twimg.com/profile_banners/936575536578682880/1541155558" TargetMode="External" /><Relationship Id="rId60" Type="http://schemas.openxmlformats.org/officeDocument/2006/relationships/hyperlink" Target="https://pbs.twimg.com/profile_banners/87285763/1546603911" TargetMode="External" /><Relationship Id="rId61" Type="http://schemas.openxmlformats.org/officeDocument/2006/relationships/hyperlink" Target="https://pbs.twimg.com/profile_banners/539246051/1542654702" TargetMode="External" /><Relationship Id="rId62" Type="http://schemas.openxmlformats.org/officeDocument/2006/relationships/hyperlink" Target="https://pbs.twimg.com/profile_banners/245323632/1399928552" TargetMode="External" /><Relationship Id="rId63" Type="http://schemas.openxmlformats.org/officeDocument/2006/relationships/hyperlink" Target="https://pbs.twimg.com/profile_banners/155657896/1525873585" TargetMode="External" /><Relationship Id="rId64" Type="http://schemas.openxmlformats.org/officeDocument/2006/relationships/hyperlink" Target="https://pbs.twimg.com/profile_banners/1003898407365300225/1531294994"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7/bg.gif"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5/bg.png" TargetMode="External" /><Relationship Id="rId73" Type="http://schemas.openxmlformats.org/officeDocument/2006/relationships/hyperlink" Target="http://abs.twimg.com/images/themes/theme2/bg.gif"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8/bg.gif"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4/bg.gif"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1/bg.gif" TargetMode="External" /><Relationship Id="rId87" Type="http://schemas.openxmlformats.org/officeDocument/2006/relationships/hyperlink" Target="http://abs.twimg.com/images/themes/theme18/bg.gif" TargetMode="External" /><Relationship Id="rId88" Type="http://schemas.openxmlformats.org/officeDocument/2006/relationships/hyperlink" Target="http://abs.twimg.com/images/themes/theme12/bg.gif"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6/bg.gif"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3/bg.gif"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pbs.twimg.com/profile_images/3161901121/3e1ff7214de59a51eb00a61651154cff_normal.jpeg" TargetMode="External" /><Relationship Id="rId104" Type="http://schemas.openxmlformats.org/officeDocument/2006/relationships/hyperlink" Target="http://pbs.twimg.com/profile_images/980003240103370752/jGEHaPFE_normal.jpg" TargetMode="External" /><Relationship Id="rId105" Type="http://schemas.openxmlformats.org/officeDocument/2006/relationships/hyperlink" Target="http://pbs.twimg.com/profile_images/1083435803907420160/cUnTLCAd_normal.jpg" TargetMode="External" /><Relationship Id="rId106" Type="http://schemas.openxmlformats.org/officeDocument/2006/relationships/hyperlink" Target="http://pbs.twimg.com/profile_images/1045439282826088453/0euWsSV-_normal.jpg" TargetMode="External" /><Relationship Id="rId107" Type="http://schemas.openxmlformats.org/officeDocument/2006/relationships/hyperlink" Target="http://pbs.twimg.com/profile_images/941711356616761344/5IcXXGzx_normal.jpg" TargetMode="External" /><Relationship Id="rId108" Type="http://schemas.openxmlformats.org/officeDocument/2006/relationships/hyperlink" Target="http://pbs.twimg.com/profile_images/756057172321198080/eiZSITCm_normal.jpg" TargetMode="External" /><Relationship Id="rId109" Type="http://schemas.openxmlformats.org/officeDocument/2006/relationships/hyperlink" Target="http://pbs.twimg.com/profile_images/1068536874812284928/lQeJQyoO_normal.jpg" TargetMode="External" /><Relationship Id="rId110" Type="http://schemas.openxmlformats.org/officeDocument/2006/relationships/hyperlink" Target="http://pbs.twimg.com/profile_images/983075534073745408/ipf9w8yv_normal.jpg" TargetMode="External" /><Relationship Id="rId111" Type="http://schemas.openxmlformats.org/officeDocument/2006/relationships/hyperlink" Target="http://pbs.twimg.com/profile_images/663314237687754752/lrIInJ_H_normal.jpg" TargetMode="External" /><Relationship Id="rId112" Type="http://schemas.openxmlformats.org/officeDocument/2006/relationships/hyperlink" Target="http://pbs.twimg.com/profile_images/1076746180808212480/GN3dFW6E_normal.jpg" TargetMode="External" /><Relationship Id="rId113" Type="http://schemas.openxmlformats.org/officeDocument/2006/relationships/hyperlink" Target="http://pbs.twimg.com/profile_images/1081430086417412096/goZHkQXl_normal.jpg" TargetMode="External" /><Relationship Id="rId114" Type="http://schemas.openxmlformats.org/officeDocument/2006/relationships/hyperlink" Target="http://pbs.twimg.com/profile_images/608201214149324800/XgKkZ0As_normal.jpg" TargetMode="External" /><Relationship Id="rId115" Type="http://schemas.openxmlformats.org/officeDocument/2006/relationships/hyperlink" Target="http://pbs.twimg.com/profile_images/796917517906104320/CjXLF4Zg_normal.jpg" TargetMode="External" /><Relationship Id="rId116" Type="http://schemas.openxmlformats.org/officeDocument/2006/relationships/hyperlink" Target="http://pbs.twimg.com/profile_images/1035483347114373121/XWQN2HMb_normal.jpg" TargetMode="External" /><Relationship Id="rId117" Type="http://schemas.openxmlformats.org/officeDocument/2006/relationships/hyperlink" Target="http://pbs.twimg.com/profile_images/662578532187377664/Bl3ElsD5_normal.jpg" TargetMode="External" /><Relationship Id="rId118" Type="http://schemas.openxmlformats.org/officeDocument/2006/relationships/hyperlink" Target="http://pbs.twimg.com/profile_images/761048509390782464/pNlocaBf_normal.jpg" TargetMode="External" /><Relationship Id="rId119" Type="http://schemas.openxmlformats.org/officeDocument/2006/relationships/hyperlink" Target="http://abs.twimg.com/sticky/default_profile_images/default_profile_normal.png" TargetMode="External" /><Relationship Id="rId120" Type="http://schemas.openxmlformats.org/officeDocument/2006/relationships/hyperlink" Target="http://pbs.twimg.com/profile_images/676720455169024000/YXVIEj84_normal.jpg" TargetMode="External" /><Relationship Id="rId121" Type="http://schemas.openxmlformats.org/officeDocument/2006/relationships/hyperlink" Target="http://pbs.twimg.com/profile_images/915612645629267968/WybkDzkh_normal.jpg" TargetMode="External" /><Relationship Id="rId122" Type="http://schemas.openxmlformats.org/officeDocument/2006/relationships/hyperlink" Target="http://pbs.twimg.com/profile_images/703678594896285696/-W2yVLsI_normal.jpg" TargetMode="External" /><Relationship Id="rId123" Type="http://schemas.openxmlformats.org/officeDocument/2006/relationships/hyperlink" Target="http://pbs.twimg.com/profile_images/1019842096176467969/zqIN7KPo_normal.jpg" TargetMode="External" /><Relationship Id="rId124" Type="http://schemas.openxmlformats.org/officeDocument/2006/relationships/hyperlink" Target="http://pbs.twimg.com/profile_images/482501579602268160/Bd5kJ8fF_normal.jpeg" TargetMode="External" /><Relationship Id="rId125" Type="http://schemas.openxmlformats.org/officeDocument/2006/relationships/hyperlink" Target="http://pbs.twimg.com/profile_images/932307431882936327/OhnmQ8O0_normal.jpg" TargetMode="External" /><Relationship Id="rId126" Type="http://schemas.openxmlformats.org/officeDocument/2006/relationships/hyperlink" Target="http://pbs.twimg.com/profile_images/878256685294530560/AeQ7_BKF_normal.jpg" TargetMode="External" /><Relationship Id="rId127" Type="http://schemas.openxmlformats.org/officeDocument/2006/relationships/hyperlink" Target="http://pbs.twimg.com/profile_images/713291586638102528/QwJw57Zt_normal.jpg" TargetMode="External" /><Relationship Id="rId128" Type="http://schemas.openxmlformats.org/officeDocument/2006/relationships/hyperlink" Target="http://pbs.twimg.com/profile_images/465452148734443521/8ZTMHnzV_normal.jpeg" TargetMode="External" /><Relationship Id="rId129" Type="http://schemas.openxmlformats.org/officeDocument/2006/relationships/hyperlink" Target="http://pbs.twimg.com/profile_images/213213616/tolu_copy_normal.jpg" TargetMode="External" /><Relationship Id="rId130" Type="http://schemas.openxmlformats.org/officeDocument/2006/relationships/hyperlink" Target="http://pbs.twimg.com/profile_images/1180803776/04_winter_profile_pic_normal.jpg" TargetMode="External" /><Relationship Id="rId131" Type="http://schemas.openxmlformats.org/officeDocument/2006/relationships/hyperlink" Target="http://pbs.twimg.com/profile_images/439152108/IMG_0548web_normal.jpg" TargetMode="External" /><Relationship Id="rId132" Type="http://schemas.openxmlformats.org/officeDocument/2006/relationships/hyperlink" Target="http://pbs.twimg.com/profile_images/439353910197616640/gP4UC4hB_normal.jpeg" TargetMode="External" /><Relationship Id="rId133" Type="http://schemas.openxmlformats.org/officeDocument/2006/relationships/hyperlink" Target="http://pbs.twimg.com/profile_images/1074404668476936194/q1RC4STQ_normal.jpg" TargetMode="External" /><Relationship Id="rId134" Type="http://schemas.openxmlformats.org/officeDocument/2006/relationships/hyperlink" Target="http://pbs.twimg.com/profile_images/689233713390071809/NkZwZjgn_normal.jpg" TargetMode="External" /><Relationship Id="rId135" Type="http://schemas.openxmlformats.org/officeDocument/2006/relationships/hyperlink" Target="http://pbs.twimg.com/profile_images/1077325340849176577/m5yjiwcU_normal.jpg" TargetMode="External" /><Relationship Id="rId136" Type="http://schemas.openxmlformats.org/officeDocument/2006/relationships/hyperlink" Target="http://pbs.twimg.com/profile_images/482941820016402432/UQiWsPFz_normal.jpeg" TargetMode="External" /><Relationship Id="rId137" Type="http://schemas.openxmlformats.org/officeDocument/2006/relationships/hyperlink" Target="http://pbs.twimg.com/profile_images/943063217122791425/08_imXx9_normal.jpg" TargetMode="External" /><Relationship Id="rId138" Type="http://schemas.openxmlformats.org/officeDocument/2006/relationships/hyperlink" Target="http://pbs.twimg.com/profile_images/534655960430567424/PfbMsDMs_normal.png" TargetMode="External" /><Relationship Id="rId139" Type="http://schemas.openxmlformats.org/officeDocument/2006/relationships/hyperlink" Target="http://pbs.twimg.com/profile_images/1075953301827420160/unUeR7qo_normal.jpg" TargetMode="External" /><Relationship Id="rId140" Type="http://schemas.openxmlformats.org/officeDocument/2006/relationships/hyperlink" Target="http://pbs.twimg.com/profile_images/1062631949108424705/bh7U0ZBv_normal.jpg" TargetMode="External" /><Relationship Id="rId141" Type="http://schemas.openxmlformats.org/officeDocument/2006/relationships/hyperlink" Target="http://pbs.twimg.com/profile_images/943049904028569600/_PtlCiE1_normal.jpg" TargetMode="External" /><Relationship Id="rId142" Type="http://schemas.openxmlformats.org/officeDocument/2006/relationships/hyperlink" Target="http://pbs.twimg.com/profile_images/774482391280803840/9S8BO3Oq_normal.jpg" TargetMode="External" /><Relationship Id="rId143" Type="http://schemas.openxmlformats.org/officeDocument/2006/relationships/hyperlink" Target="http://pbs.twimg.com/profile_images/1083779710990118913/Gu7mCY0A_normal.jpg" TargetMode="External" /><Relationship Id="rId144" Type="http://schemas.openxmlformats.org/officeDocument/2006/relationships/hyperlink" Target="http://pbs.twimg.com/profile_images/775748263903424512/4mCST3-L_normal.jpg" TargetMode="External" /><Relationship Id="rId145" Type="http://schemas.openxmlformats.org/officeDocument/2006/relationships/hyperlink" Target="http://pbs.twimg.com/profile_images/1084233607781253123/R5CefXvC_normal.jpg" TargetMode="External" /><Relationship Id="rId146" Type="http://schemas.openxmlformats.org/officeDocument/2006/relationships/hyperlink" Target="http://pbs.twimg.com/profile_images/1056272097146822663/uO7EhYPk_normal.jpg" TargetMode="External" /><Relationship Id="rId147" Type="http://schemas.openxmlformats.org/officeDocument/2006/relationships/hyperlink" Target="http://pbs.twimg.com/profile_images/1003902310748172289/jVB7q_7-_normal.jpg" TargetMode="External" /><Relationship Id="rId148" Type="http://schemas.openxmlformats.org/officeDocument/2006/relationships/hyperlink" Target="http://pbs.twimg.com/profile_images/378800000652094983/c96dac6fbbc6dfa738d3607b7e87b4e8_normal.jpeg" TargetMode="External" /><Relationship Id="rId149" Type="http://schemas.openxmlformats.org/officeDocument/2006/relationships/hyperlink" Target="https://twitter.com/davidfekke" TargetMode="External" /><Relationship Id="rId150" Type="http://schemas.openxmlformats.org/officeDocument/2006/relationships/hyperlink" Target="https://twitter.com/draseemmalhotra" TargetMode="External" /><Relationship Id="rId151" Type="http://schemas.openxmlformats.org/officeDocument/2006/relationships/hyperlink" Target="https://twitter.com/anasant21919095" TargetMode="External" /><Relationship Id="rId152" Type="http://schemas.openxmlformats.org/officeDocument/2006/relationships/hyperlink" Target="https://twitter.com/karageorgos15" TargetMode="External" /><Relationship Id="rId153" Type="http://schemas.openxmlformats.org/officeDocument/2006/relationships/hyperlink" Target="https://twitter.com/tarakellyrd" TargetMode="External" /><Relationship Id="rId154" Type="http://schemas.openxmlformats.org/officeDocument/2006/relationships/hyperlink" Target="https://twitter.com/xperthealth" TargetMode="External" /><Relationship Id="rId155" Type="http://schemas.openxmlformats.org/officeDocument/2006/relationships/hyperlink" Target="https://twitter.com/andrews86495144" TargetMode="External" /><Relationship Id="rId156" Type="http://schemas.openxmlformats.org/officeDocument/2006/relationships/hyperlink" Target="https://twitter.com/diannemower" TargetMode="External" /><Relationship Id="rId157" Type="http://schemas.openxmlformats.org/officeDocument/2006/relationships/hyperlink" Target="https://twitter.com/afifahhamilton" TargetMode="External" /><Relationship Id="rId158" Type="http://schemas.openxmlformats.org/officeDocument/2006/relationships/hyperlink" Target="https://twitter.com/ashkjha" TargetMode="External" /><Relationship Id="rId159" Type="http://schemas.openxmlformats.org/officeDocument/2006/relationships/hyperlink" Target="https://twitter.com/cancerrideoct" TargetMode="External" /><Relationship Id="rId160" Type="http://schemas.openxmlformats.org/officeDocument/2006/relationships/hyperlink" Target="https://twitter.com/grantsnz" TargetMode="External" /><Relationship Id="rId161" Type="http://schemas.openxmlformats.org/officeDocument/2006/relationships/hyperlink" Target="https://twitter.com/carynzinn" TargetMode="External" /><Relationship Id="rId162" Type="http://schemas.openxmlformats.org/officeDocument/2006/relationships/hyperlink" Target="https://twitter.com/dave06031956" TargetMode="External" /><Relationship Id="rId163" Type="http://schemas.openxmlformats.org/officeDocument/2006/relationships/hyperlink" Target="https://twitter.com/marilyn_ella" TargetMode="External" /><Relationship Id="rId164" Type="http://schemas.openxmlformats.org/officeDocument/2006/relationships/hyperlink" Target="https://twitter.com/g_dolman" TargetMode="External" /><Relationship Id="rId165" Type="http://schemas.openxmlformats.org/officeDocument/2006/relationships/hyperlink" Target="https://twitter.com/fgodl" TargetMode="External" /><Relationship Id="rId166" Type="http://schemas.openxmlformats.org/officeDocument/2006/relationships/hyperlink" Target="https://twitter.com/kitchenbee" TargetMode="External" /><Relationship Id="rId167" Type="http://schemas.openxmlformats.org/officeDocument/2006/relationships/hyperlink" Target="https://twitter.com/doctors_kitchen" TargetMode="External" /><Relationship Id="rId168" Type="http://schemas.openxmlformats.org/officeDocument/2006/relationships/hyperlink" Target="https://twitter.com/one_angry_chef" TargetMode="External" /><Relationship Id="rId169" Type="http://schemas.openxmlformats.org/officeDocument/2006/relationships/hyperlink" Target="https://twitter.com/henrydimbleby" TargetMode="External" /><Relationship Id="rId170" Type="http://schemas.openxmlformats.org/officeDocument/2006/relationships/hyperlink" Target="https://twitter.com/drchatterjeeuk" TargetMode="External" /><Relationship Id="rId171" Type="http://schemas.openxmlformats.org/officeDocument/2006/relationships/hyperlink" Target="https://twitter.com/timspector" TargetMode="External" /><Relationship Id="rId172" Type="http://schemas.openxmlformats.org/officeDocument/2006/relationships/hyperlink" Target="https://twitter.com/bbcfoodprog" TargetMode="External" /><Relationship Id="rId173" Type="http://schemas.openxmlformats.org/officeDocument/2006/relationships/hyperlink" Target="https://twitter.com/dimitrihoutart" TargetMode="External" /><Relationship Id="rId174" Type="http://schemas.openxmlformats.org/officeDocument/2006/relationships/hyperlink" Target="https://twitter.com/carmelabny" TargetMode="External" /><Relationship Id="rId175" Type="http://schemas.openxmlformats.org/officeDocument/2006/relationships/hyperlink" Target="https://twitter.com/tolusomolu" TargetMode="External" /><Relationship Id="rId176" Type="http://schemas.openxmlformats.org/officeDocument/2006/relationships/hyperlink" Target="https://twitter.com/bbcfood" TargetMode="External" /><Relationship Id="rId177" Type="http://schemas.openxmlformats.org/officeDocument/2006/relationships/hyperlink" Target="https://twitter.com/zoeharcombe" TargetMode="External" /><Relationship Id="rId178" Type="http://schemas.openxmlformats.org/officeDocument/2006/relationships/hyperlink" Target="https://twitter.com/bda_dietitians" TargetMode="External" /><Relationship Id="rId179" Type="http://schemas.openxmlformats.org/officeDocument/2006/relationships/hyperlink" Target="https://twitter.com/drduanerd" TargetMode="External" /><Relationship Id="rId180" Type="http://schemas.openxmlformats.org/officeDocument/2006/relationships/hyperlink" Target="https://twitter.com/fgodlee" TargetMode="External" /><Relationship Id="rId181" Type="http://schemas.openxmlformats.org/officeDocument/2006/relationships/hyperlink" Target="https://twitter.com/treasurexalley" TargetMode="External" /><Relationship Id="rId182" Type="http://schemas.openxmlformats.org/officeDocument/2006/relationships/hyperlink" Target="https://twitter.com/supersoftknits" TargetMode="External" /><Relationship Id="rId183" Type="http://schemas.openxmlformats.org/officeDocument/2006/relationships/hyperlink" Target="https://twitter.com/rethinkcake" TargetMode="External" /><Relationship Id="rId184" Type="http://schemas.openxmlformats.org/officeDocument/2006/relationships/hyperlink" Target="https://twitter.com/diabetescouk" TargetMode="External" /><Relationship Id="rId185" Type="http://schemas.openxmlformats.org/officeDocument/2006/relationships/hyperlink" Target="https://twitter.com/jennyweyman" TargetMode="External" /><Relationship Id="rId186" Type="http://schemas.openxmlformats.org/officeDocument/2006/relationships/hyperlink" Target="https://twitter.com/itwontdiabeatus" TargetMode="External" /><Relationship Id="rId187" Type="http://schemas.openxmlformats.org/officeDocument/2006/relationships/hyperlink" Target="https://twitter.com/cddftdiabetes" TargetMode="External" /><Relationship Id="rId188" Type="http://schemas.openxmlformats.org/officeDocument/2006/relationships/hyperlink" Target="https://twitter.com/stephbospoon" TargetMode="External" /><Relationship Id="rId189" Type="http://schemas.openxmlformats.org/officeDocument/2006/relationships/hyperlink" Target="https://twitter.com/adeleturner72" TargetMode="External" /><Relationship Id="rId190" Type="http://schemas.openxmlformats.org/officeDocument/2006/relationships/hyperlink" Target="https://twitter.com/tina_robson" TargetMode="External" /><Relationship Id="rId191" Type="http://schemas.openxmlformats.org/officeDocument/2006/relationships/hyperlink" Target="https://twitter.com/peter_voshol" TargetMode="External" /><Relationship Id="rId192" Type="http://schemas.openxmlformats.org/officeDocument/2006/relationships/hyperlink" Target="https://twitter.com/drsrikanthmada" TargetMode="External" /><Relationship Id="rId193" Type="http://schemas.openxmlformats.org/officeDocument/2006/relationships/hyperlink" Target="https://twitter.com/products_hot" TargetMode="External" /><Relationship Id="rId194" Type="http://schemas.openxmlformats.org/officeDocument/2006/relationships/hyperlink" Target="https://twitter.com/mcmoneypenny" TargetMode="External" /><Relationship Id="rId195" Type="http://schemas.openxmlformats.org/officeDocument/2006/relationships/comments" Target="../comments2.xml" /><Relationship Id="rId196" Type="http://schemas.openxmlformats.org/officeDocument/2006/relationships/vmlDrawing" Target="../drawings/vmlDrawing2.vml" /><Relationship Id="rId197" Type="http://schemas.openxmlformats.org/officeDocument/2006/relationships/table" Target="../tables/table2.xml" /><Relationship Id="rId198" Type="http://schemas.openxmlformats.org/officeDocument/2006/relationships/drawing" Target="../drawings/drawing1.xml" /><Relationship Id="rId19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xperthealth.org.uk/Forums?platform=hootsuite" TargetMode="External" /><Relationship Id="rId2" Type="http://schemas.openxmlformats.org/officeDocument/2006/relationships/hyperlink" Target="https://twitter.com/diabetescouk/status/1084132959576305664" TargetMode="External" /><Relationship Id="rId3" Type="http://schemas.openxmlformats.org/officeDocument/2006/relationships/hyperlink" Target="https://www.bbc.co.uk/programmes/m00017qw?fbclid=IwAR3_ObH6fVhxqaLDeeRXtb7XWo7qEkQke1bAgHudwdu5ekTdDa9mMKyiz4Y" TargetMode="External" /><Relationship Id="rId4" Type="http://schemas.openxmlformats.org/officeDocument/2006/relationships/hyperlink" Target="https://www.xperthealth.org.uk/Shop/p/xp00353" TargetMode="External" /><Relationship Id="rId5" Type="http://schemas.openxmlformats.org/officeDocument/2006/relationships/hyperlink" Target="https://twitter.com/carynzinn/status/1083841426700480512" TargetMode="External" /><Relationship Id="rId6" Type="http://schemas.openxmlformats.org/officeDocument/2006/relationships/hyperlink" Target="https://www.youtube.com/watch?v=8rcfvRGZsDs&amp;t=1142s" TargetMode="External" /><Relationship Id="rId7" Type="http://schemas.openxmlformats.org/officeDocument/2006/relationships/hyperlink" Target="https://www.lchf-rd.com/2018/06/08/the-perils-of-food-processing-how-the-preparation-of-food-affects-gi-hormonal-response/" TargetMode="External" /><Relationship Id="rId8" Type="http://schemas.openxmlformats.org/officeDocument/2006/relationships/hyperlink" Target="https://www.lchf-rd.com/2018/06/20/the-perils-of-food-processing-part-2/" TargetMode="External" /><Relationship Id="rId9" Type="http://schemas.openxmlformats.org/officeDocument/2006/relationships/hyperlink" Target="https://twitter.com/carynzinn/status/1083841426700480512" TargetMode="External" /><Relationship Id="rId10" Type="http://schemas.openxmlformats.org/officeDocument/2006/relationships/hyperlink" Target="https://www.youtube.com/watch?v=8rcfvRGZsDs&amp;t=1142s" TargetMode="External" /><Relationship Id="rId11" Type="http://schemas.openxmlformats.org/officeDocument/2006/relationships/hyperlink" Target="https://www.lchf-rd.com/2018/06/08/the-perils-of-food-processing-how-the-preparation-of-food-affects-gi-hormonal-response/" TargetMode="External" /><Relationship Id="rId12" Type="http://schemas.openxmlformats.org/officeDocument/2006/relationships/hyperlink" Target="https://www.lchf-rd.com/2018/06/20/the-perils-of-food-processing-part-2/" TargetMode="External" /><Relationship Id="rId13" Type="http://schemas.openxmlformats.org/officeDocument/2006/relationships/hyperlink" Target="https://www.xperthealth.org.uk/Shop/p/xp00353" TargetMode="External" /><Relationship Id="rId14" Type="http://schemas.openxmlformats.org/officeDocument/2006/relationships/hyperlink" Target="https://www.xperthealth.org.uk/Forums?platform=hootsuite" TargetMode="External" /><Relationship Id="rId15" Type="http://schemas.openxmlformats.org/officeDocument/2006/relationships/hyperlink" Target="https://twitter.com/diabetescouk/status/1084132959576305664" TargetMode="External" /><Relationship Id="rId16" Type="http://schemas.openxmlformats.org/officeDocument/2006/relationships/hyperlink" Target="https://www.bbc.co.uk/programmes/m00017qw?fbclid=IwAR3_ObH6fVhxqaLDeeRXtb7XWo7qEkQke1bAgHudwdu5ekTdDa9mMKyiz4Y" TargetMode="External" /><Relationship Id="rId17" Type="http://schemas.openxmlformats.org/officeDocument/2006/relationships/table" Target="../tables/table12.xml" /><Relationship Id="rId18" Type="http://schemas.openxmlformats.org/officeDocument/2006/relationships/table" Target="../tables/table13.xml" /><Relationship Id="rId19" Type="http://schemas.openxmlformats.org/officeDocument/2006/relationships/table" Target="../tables/table14.xml" /><Relationship Id="rId20" Type="http://schemas.openxmlformats.org/officeDocument/2006/relationships/table" Target="../tables/table15.xml" /><Relationship Id="rId21" Type="http://schemas.openxmlformats.org/officeDocument/2006/relationships/table" Target="../tables/table16.xml" /><Relationship Id="rId22" Type="http://schemas.openxmlformats.org/officeDocument/2006/relationships/table" Target="../tables/table17.xml" /><Relationship Id="rId23" Type="http://schemas.openxmlformats.org/officeDocument/2006/relationships/table" Target="../tables/table18.xml" /><Relationship Id="rId2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790</v>
      </c>
      <c r="BB2" s="13" t="s">
        <v>798</v>
      </c>
      <c r="BC2" s="13" t="s">
        <v>799</v>
      </c>
      <c r="BD2" s="118" t="s">
        <v>1050</v>
      </c>
      <c r="BE2" s="118" t="s">
        <v>1051</v>
      </c>
      <c r="BF2" s="118" t="s">
        <v>1052</v>
      </c>
      <c r="BG2" s="118" t="s">
        <v>1053</v>
      </c>
      <c r="BH2" s="118" t="s">
        <v>1054</v>
      </c>
      <c r="BI2" s="118" t="s">
        <v>1055</v>
      </c>
      <c r="BJ2" s="118" t="s">
        <v>1056</v>
      </c>
      <c r="BK2" s="118" t="s">
        <v>1057</v>
      </c>
      <c r="BL2" s="118" t="s">
        <v>1058</v>
      </c>
    </row>
    <row r="3" spans="1:64" ht="15" customHeight="1">
      <c r="A3" s="64" t="s">
        <v>212</v>
      </c>
      <c r="B3" s="64" t="s">
        <v>220</v>
      </c>
      <c r="C3" s="65" t="s">
        <v>1062</v>
      </c>
      <c r="D3" s="66">
        <v>3</v>
      </c>
      <c r="E3" s="67" t="s">
        <v>132</v>
      </c>
      <c r="F3" s="68">
        <v>32</v>
      </c>
      <c r="G3" s="65"/>
      <c r="H3" s="69"/>
      <c r="I3" s="70"/>
      <c r="J3" s="70"/>
      <c r="K3" s="34" t="s">
        <v>65</v>
      </c>
      <c r="L3" s="71">
        <v>3</v>
      </c>
      <c r="M3" s="71"/>
      <c r="N3" s="72"/>
      <c r="O3" s="78" t="s">
        <v>258</v>
      </c>
      <c r="P3" s="80">
        <v>43477.84831018518</v>
      </c>
      <c r="Q3" s="78" t="s">
        <v>260</v>
      </c>
      <c r="R3" s="78"/>
      <c r="S3" s="78"/>
      <c r="T3" s="78"/>
      <c r="U3" s="78"/>
      <c r="V3" s="83" t="s">
        <v>294</v>
      </c>
      <c r="W3" s="80">
        <v>43477.84831018518</v>
      </c>
      <c r="X3" s="83" t="s">
        <v>323</v>
      </c>
      <c r="Y3" s="78"/>
      <c r="Z3" s="78"/>
      <c r="AA3" s="84" t="s">
        <v>358</v>
      </c>
      <c r="AB3" s="78"/>
      <c r="AC3" s="78" t="b">
        <v>0</v>
      </c>
      <c r="AD3" s="78">
        <v>0</v>
      </c>
      <c r="AE3" s="84" t="s">
        <v>394</v>
      </c>
      <c r="AF3" s="78" t="b">
        <v>1</v>
      </c>
      <c r="AG3" s="78" t="s">
        <v>397</v>
      </c>
      <c r="AH3" s="78"/>
      <c r="AI3" s="84" t="s">
        <v>398</v>
      </c>
      <c r="AJ3" s="78" t="b">
        <v>0</v>
      </c>
      <c r="AK3" s="78">
        <v>20</v>
      </c>
      <c r="AL3" s="84" t="s">
        <v>367</v>
      </c>
      <c r="AM3" s="78" t="s">
        <v>400</v>
      </c>
      <c r="AN3" s="78" t="b">
        <v>0</v>
      </c>
      <c r="AO3" s="84" t="s">
        <v>367</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1</v>
      </c>
      <c r="BE3" s="49">
        <v>5</v>
      </c>
      <c r="BF3" s="48">
        <v>0</v>
      </c>
      <c r="BG3" s="49">
        <v>0</v>
      </c>
      <c r="BH3" s="48">
        <v>0</v>
      </c>
      <c r="BI3" s="49">
        <v>0</v>
      </c>
      <c r="BJ3" s="48">
        <v>19</v>
      </c>
      <c r="BK3" s="49">
        <v>95</v>
      </c>
      <c r="BL3" s="48">
        <v>20</v>
      </c>
    </row>
    <row r="4" spans="1:64" ht="15" customHeight="1">
      <c r="A4" s="64" t="s">
        <v>213</v>
      </c>
      <c r="B4" s="64" t="s">
        <v>220</v>
      </c>
      <c r="C4" s="65" t="s">
        <v>1062</v>
      </c>
      <c r="D4" s="66">
        <v>3</v>
      </c>
      <c r="E4" s="67" t="s">
        <v>132</v>
      </c>
      <c r="F4" s="68">
        <v>32</v>
      </c>
      <c r="G4" s="65"/>
      <c r="H4" s="69"/>
      <c r="I4" s="70"/>
      <c r="J4" s="70"/>
      <c r="K4" s="34" t="s">
        <v>65</v>
      </c>
      <c r="L4" s="77">
        <v>4</v>
      </c>
      <c r="M4" s="77"/>
      <c r="N4" s="72"/>
      <c r="O4" s="79" t="s">
        <v>258</v>
      </c>
      <c r="P4" s="81">
        <v>43477.85954861111</v>
      </c>
      <c r="Q4" s="79" t="s">
        <v>260</v>
      </c>
      <c r="R4" s="79"/>
      <c r="S4" s="79"/>
      <c r="T4" s="79"/>
      <c r="U4" s="79"/>
      <c r="V4" s="82" t="s">
        <v>295</v>
      </c>
      <c r="W4" s="81">
        <v>43477.85954861111</v>
      </c>
      <c r="X4" s="82" t="s">
        <v>324</v>
      </c>
      <c r="Y4" s="79"/>
      <c r="Z4" s="79"/>
      <c r="AA4" s="85" t="s">
        <v>359</v>
      </c>
      <c r="AB4" s="79"/>
      <c r="AC4" s="79" t="b">
        <v>0</v>
      </c>
      <c r="AD4" s="79">
        <v>0</v>
      </c>
      <c r="AE4" s="85" t="s">
        <v>394</v>
      </c>
      <c r="AF4" s="79" t="b">
        <v>1</v>
      </c>
      <c r="AG4" s="79" t="s">
        <v>397</v>
      </c>
      <c r="AH4" s="79"/>
      <c r="AI4" s="85" t="s">
        <v>398</v>
      </c>
      <c r="AJ4" s="79" t="b">
        <v>0</v>
      </c>
      <c r="AK4" s="79">
        <v>20</v>
      </c>
      <c r="AL4" s="85" t="s">
        <v>367</v>
      </c>
      <c r="AM4" s="79" t="s">
        <v>400</v>
      </c>
      <c r="AN4" s="79" t="b">
        <v>0</v>
      </c>
      <c r="AO4" s="85" t="s">
        <v>367</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1</v>
      </c>
      <c r="BE4" s="49">
        <v>5</v>
      </c>
      <c r="BF4" s="48">
        <v>0</v>
      </c>
      <c r="BG4" s="49">
        <v>0</v>
      </c>
      <c r="BH4" s="48">
        <v>0</v>
      </c>
      <c r="BI4" s="49">
        <v>0</v>
      </c>
      <c r="BJ4" s="48">
        <v>19</v>
      </c>
      <c r="BK4" s="49">
        <v>95</v>
      </c>
      <c r="BL4" s="48">
        <v>20</v>
      </c>
    </row>
    <row r="5" spans="1:64" ht="15">
      <c r="A5" s="64" t="s">
        <v>214</v>
      </c>
      <c r="B5" s="64" t="s">
        <v>241</v>
      </c>
      <c r="C5" s="65" t="s">
        <v>1062</v>
      </c>
      <c r="D5" s="66">
        <v>3</v>
      </c>
      <c r="E5" s="67" t="s">
        <v>132</v>
      </c>
      <c r="F5" s="68">
        <v>32</v>
      </c>
      <c r="G5" s="65"/>
      <c r="H5" s="69"/>
      <c r="I5" s="70"/>
      <c r="J5" s="70"/>
      <c r="K5" s="34" t="s">
        <v>65</v>
      </c>
      <c r="L5" s="77">
        <v>5</v>
      </c>
      <c r="M5" s="77"/>
      <c r="N5" s="72"/>
      <c r="O5" s="79" t="s">
        <v>258</v>
      </c>
      <c r="P5" s="81">
        <v>43477.904965277776</v>
      </c>
      <c r="Q5" s="79" t="s">
        <v>261</v>
      </c>
      <c r="R5" s="79" t="s">
        <v>278</v>
      </c>
      <c r="S5" s="79" t="s">
        <v>284</v>
      </c>
      <c r="T5" s="79"/>
      <c r="U5" s="79"/>
      <c r="V5" s="82" t="s">
        <v>296</v>
      </c>
      <c r="W5" s="81">
        <v>43477.904965277776</v>
      </c>
      <c r="X5" s="82" t="s">
        <v>325</v>
      </c>
      <c r="Y5" s="79"/>
      <c r="Z5" s="79"/>
      <c r="AA5" s="85" t="s">
        <v>360</v>
      </c>
      <c r="AB5" s="85" t="s">
        <v>367</v>
      </c>
      <c r="AC5" s="79" t="b">
        <v>0</v>
      </c>
      <c r="AD5" s="79">
        <v>2</v>
      </c>
      <c r="AE5" s="85" t="s">
        <v>395</v>
      </c>
      <c r="AF5" s="79" t="b">
        <v>0</v>
      </c>
      <c r="AG5" s="79" t="s">
        <v>397</v>
      </c>
      <c r="AH5" s="79"/>
      <c r="AI5" s="85" t="s">
        <v>394</v>
      </c>
      <c r="AJ5" s="79" t="b">
        <v>0</v>
      </c>
      <c r="AK5" s="79">
        <v>0</v>
      </c>
      <c r="AL5" s="85" t="s">
        <v>394</v>
      </c>
      <c r="AM5" s="79" t="s">
        <v>401</v>
      </c>
      <c r="AN5" s="79" t="b">
        <v>0</v>
      </c>
      <c r="AO5" s="85" t="s">
        <v>367</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c r="BE5" s="49"/>
      <c r="BF5" s="48"/>
      <c r="BG5" s="49"/>
      <c r="BH5" s="48"/>
      <c r="BI5" s="49"/>
      <c r="BJ5" s="48"/>
      <c r="BK5" s="49"/>
      <c r="BL5" s="48"/>
    </row>
    <row r="6" spans="1:64" ht="15">
      <c r="A6" s="64" t="s">
        <v>214</v>
      </c>
      <c r="B6" s="64" t="s">
        <v>239</v>
      </c>
      <c r="C6" s="65" t="s">
        <v>1062</v>
      </c>
      <c r="D6" s="66">
        <v>3</v>
      </c>
      <c r="E6" s="67" t="s">
        <v>132</v>
      </c>
      <c r="F6" s="68">
        <v>32</v>
      </c>
      <c r="G6" s="65"/>
      <c r="H6" s="69"/>
      <c r="I6" s="70"/>
      <c r="J6" s="70"/>
      <c r="K6" s="34" t="s">
        <v>65</v>
      </c>
      <c r="L6" s="77">
        <v>6</v>
      </c>
      <c r="M6" s="77"/>
      <c r="N6" s="72"/>
      <c r="O6" s="79" t="s">
        <v>258</v>
      </c>
      <c r="P6" s="81">
        <v>43477.904965277776</v>
      </c>
      <c r="Q6" s="79" t="s">
        <v>261</v>
      </c>
      <c r="R6" s="79" t="s">
        <v>278</v>
      </c>
      <c r="S6" s="79" t="s">
        <v>284</v>
      </c>
      <c r="T6" s="79"/>
      <c r="U6" s="79"/>
      <c r="V6" s="82" t="s">
        <v>296</v>
      </c>
      <c r="W6" s="81">
        <v>43477.904965277776</v>
      </c>
      <c r="X6" s="82" t="s">
        <v>325</v>
      </c>
      <c r="Y6" s="79"/>
      <c r="Z6" s="79"/>
      <c r="AA6" s="85" t="s">
        <v>360</v>
      </c>
      <c r="AB6" s="85" t="s">
        <v>367</v>
      </c>
      <c r="AC6" s="79" t="b">
        <v>0</v>
      </c>
      <c r="AD6" s="79">
        <v>2</v>
      </c>
      <c r="AE6" s="85" t="s">
        <v>395</v>
      </c>
      <c r="AF6" s="79" t="b">
        <v>0</v>
      </c>
      <c r="AG6" s="79" t="s">
        <v>397</v>
      </c>
      <c r="AH6" s="79"/>
      <c r="AI6" s="85" t="s">
        <v>394</v>
      </c>
      <c r="AJ6" s="79" t="b">
        <v>0</v>
      </c>
      <c r="AK6" s="79">
        <v>0</v>
      </c>
      <c r="AL6" s="85" t="s">
        <v>394</v>
      </c>
      <c r="AM6" s="79" t="s">
        <v>401</v>
      </c>
      <c r="AN6" s="79" t="b">
        <v>0</v>
      </c>
      <c r="AO6" s="85" t="s">
        <v>367</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3</v>
      </c>
      <c r="BD6" s="48">
        <v>1</v>
      </c>
      <c r="BE6" s="49">
        <v>2.9411764705882355</v>
      </c>
      <c r="BF6" s="48">
        <v>1</v>
      </c>
      <c r="BG6" s="49">
        <v>2.9411764705882355</v>
      </c>
      <c r="BH6" s="48">
        <v>0</v>
      </c>
      <c r="BI6" s="49">
        <v>0</v>
      </c>
      <c r="BJ6" s="48">
        <v>32</v>
      </c>
      <c r="BK6" s="49">
        <v>94.11764705882354</v>
      </c>
      <c r="BL6" s="48">
        <v>34</v>
      </c>
    </row>
    <row r="7" spans="1:64" ht="15">
      <c r="A7" s="64" t="s">
        <v>214</v>
      </c>
      <c r="B7" s="64" t="s">
        <v>220</v>
      </c>
      <c r="C7" s="65" t="s">
        <v>1062</v>
      </c>
      <c r="D7" s="66">
        <v>3</v>
      </c>
      <c r="E7" s="67" t="s">
        <v>132</v>
      </c>
      <c r="F7" s="68">
        <v>32</v>
      </c>
      <c r="G7" s="65"/>
      <c r="H7" s="69"/>
      <c r="I7" s="70"/>
      <c r="J7" s="70"/>
      <c r="K7" s="34" t="s">
        <v>65</v>
      </c>
      <c r="L7" s="77">
        <v>7</v>
      </c>
      <c r="M7" s="77"/>
      <c r="N7" s="72"/>
      <c r="O7" s="79" t="s">
        <v>259</v>
      </c>
      <c r="P7" s="81">
        <v>43477.904965277776</v>
      </c>
      <c r="Q7" s="79" t="s">
        <v>261</v>
      </c>
      <c r="R7" s="79" t="s">
        <v>278</v>
      </c>
      <c r="S7" s="79" t="s">
        <v>284</v>
      </c>
      <c r="T7" s="79"/>
      <c r="U7" s="79"/>
      <c r="V7" s="82" t="s">
        <v>296</v>
      </c>
      <c r="W7" s="81">
        <v>43477.904965277776</v>
      </c>
      <c r="X7" s="82" t="s">
        <v>325</v>
      </c>
      <c r="Y7" s="79"/>
      <c r="Z7" s="79"/>
      <c r="AA7" s="85" t="s">
        <v>360</v>
      </c>
      <c r="AB7" s="85" t="s">
        <v>367</v>
      </c>
      <c r="AC7" s="79" t="b">
        <v>0</v>
      </c>
      <c r="AD7" s="79">
        <v>2</v>
      </c>
      <c r="AE7" s="85" t="s">
        <v>395</v>
      </c>
      <c r="AF7" s="79" t="b">
        <v>0</v>
      </c>
      <c r="AG7" s="79" t="s">
        <v>397</v>
      </c>
      <c r="AH7" s="79"/>
      <c r="AI7" s="85" t="s">
        <v>394</v>
      </c>
      <c r="AJ7" s="79" t="b">
        <v>0</v>
      </c>
      <c r="AK7" s="79">
        <v>0</v>
      </c>
      <c r="AL7" s="85" t="s">
        <v>394</v>
      </c>
      <c r="AM7" s="79" t="s">
        <v>401</v>
      </c>
      <c r="AN7" s="79" t="b">
        <v>0</v>
      </c>
      <c r="AO7" s="85" t="s">
        <v>367</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215</v>
      </c>
      <c r="B8" s="64" t="s">
        <v>220</v>
      </c>
      <c r="C8" s="65" t="s">
        <v>1062</v>
      </c>
      <c r="D8" s="66">
        <v>3</v>
      </c>
      <c r="E8" s="67" t="s">
        <v>132</v>
      </c>
      <c r="F8" s="68">
        <v>32</v>
      </c>
      <c r="G8" s="65"/>
      <c r="H8" s="69"/>
      <c r="I8" s="70"/>
      <c r="J8" s="70"/>
      <c r="K8" s="34" t="s">
        <v>65</v>
      </c>
      <c r="L8" s="77">
        <v>8</v>
      </c>
      <c r="M8" s="77"/>
      <c r="N8" s="72"/>
      <c r="O8" s="79" t="s">
        <v>258</v>
      </c>
      <c r="P8" s="81">
        <v>43477.96111111111</v>
      </c>
      <c r="Q8" s="79" t="s">
        <v>260</v>
      </c>
      <c r="R8" s="79"/>
      <c r="S8" s="79"/>
      <c r="T8" s="79"/>
      <c r="U8" s="79"/>
      <c r="V8" s="82" t="s">
        <v>297</v>
      </c>
      <c r="W8" s="81">
        <v>43477.96111111111</v>
      </c>
      <c r="X8" s="82" t="s">
        <v>326</v>
      </c>
      <c r="Y8" s="79"/>
      <c r="Z8" s="79"/>
      <c r="AA8" s="85" t="s">
        <v>361</v>
      </c>
      <c r="AB8" s="79"/>
      <c r="AC8" s="79" t="b">
        <v>0</v>
      </c>
      <c r="AD8" s="79">
        <v>0</v>
      </c>
      <c r="AE8" s="85" t="s">
        <v>394</v>
      </c>
      <c r="AF8" s="79" t="b">
        <v>1</v>
      </c>
      <c r="AG8" s="79" t="s">
        <v>397</v>
      </c>
      <c r="AH8" s="79"/>
      <c r="AI8" s="85" t="s">
        <v>398</v>
      </c>
      <c r="AJ8" s="79" t="b">
        <v>0</v>
      </c>
      <c r="AK8" s="79">
        <v>20</v>
      </c>
      <c r="AL8" s="85" t="s">
        <v>367</v>
      </c>
      <c r="AM8" s="79" t="s">
        <v>402</v>
      </c>
      <c r="AN8" s="79" t="b">
        <v>0</v>
      </c>
      <c r="AO8" s="85" t="s">
        <v>367</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v>1</v>
      </c>
      <c r="BE8" s="49">
        <v>5</v>
      </c>
      <c r="BF8" s="48">
        <v>0</v>
      </c>
      <c r="BG8" s="49">
        <v>0</v>
      </c>
      <c r="BH8" s="48">
        <v>0</v>
      </c>
      <c r="BI8" s="49">
        <v>0</v>
      </c>
      <c r="BJ8" s="48">
        <v>19</v>
      </c>
      <c r="BK8" s="49">
        <v>95</v>
      </c>
      <c r="BL8" s="48">
        <v>20</v>
      </c>
    </row>
    <row r="9" spans="1:64" ht="15">
      <c r="A9" s="64" t="s">
        <v>216</v>
      </c>
      <c r="B9" s="64" t="s">
        <v>220</v>
      </c>
      <c r="C9" s="65" t="s">
        <v>1062</v>
      </c>
      <c r="D9" s="66">
        <v>3</v>
      </c>
      <c r="E9" s="67" t="s">
        <v>132</v>
      </c>
      <c r="F9" s="68">
        <v>32</v>
      </c>
      <c r="G9" s="65"/>
      <c r="H9" s="69"/>
      <c r="I9" s="70"/>
      <c r="J9" s="70"/>
      <c r="K9" s="34" t="s">
        <v>65</v>
      </c>
      <c r="L9" s="77">
        <v>9</v>
      </c>
      <c r="M9" s="77"/>
      <c r="N9" s="72"/>
      <c r="O9" s="79" t="s">
        <v>258</v>
      </c>
      <c r="P9" s="81">
        <v>43477.970185185186</v>
      </c>
      <c r="Q9" s="79" t="s">
        <v>260</v>
      </c>
      <c r="R9" s="79"/>
      <c r="S9" s="79"/>
      <c r="T9" s="79"/>
      <c r="U9" s="79"/>
      <c r="V9" s="82" t="s">
        <v>298</v>
      </c>
      <c r="W9" s="81">
        <v>43477.970185185186</v>
      </c>
      <c r="X9" s="82" t="s">
        <v>327</v>
      </c>
      <c r="Y9" s="79"/>
      <c r="Z9" s="79"/>
      <c r="AA9" s="85" t="s">
        <v>362</v>
      </c>
      <c r="AB9" s="79"/>
      <c r="AC9" s="79" t="b">
        <v>0</v>
      </c>
      <c r="AD9" s="79">
        <v>0</v>
      </c>
      <c r="AE9" s="85" t="s">
        <v>394</v>
      </c>
      <c r="AF9" s="79" t="b">
        <v>1</v>
      </c>
      <c r="AG9" s="79" t="s">
        <v>397</v>
      </c>
      <c r="AH9" s="79"/>
      <c r="AI9" s="85" t="s">
        <v>398</v>
      </c>
      <c r="AJ9" s="79" t="b">
        <v>0</v>
      </c>
      <c r="AK9" s="79">
        <v>20</v>
      </c>
      <c r="AL9" s="85" t="s">
        <v>367</v>
      </c>
      <c r="AM9" s="79" t="s">
        <v>400</v>
      </c>
      <c r="AN9" s="79" t="b">
        <v>0</v>
      </c>
      <c r="AO9" s="85" t="s">
        <v>367</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1</v>
      </c>
      <c r="BE9" s="49">
        <v>5</v>
      </c>
      <c r="BF9" s="48">
        <v>0</v>
      </c>
      <c r="BG9" s="49">
        <v>0</v>
      </c>
      <c r="BH9" s="48">
        <v>0</v>
      </c>
      <c r="BI9" s="49">
        <v>0</v>
      </c>
      <c r="BJ9" s="48">
        <v>19</v>
      </c>
      <c r="BK9" s="49">
        <v>95</v>
      </c>
      <c r="BL9" s="48">
        <v>20</v>
      </c>
    </row>
    <row r="10" spans="1:64" ht="15">
      <c r="A10" s="64" t="s">
        <v>217</v>
      </c>
      <c r="B10" s="64" t="s">
        <v>241</v>
      </c>
      <c r="C10" s="65" t="s">
        <v>1062</v>
      </c>
      <c r="D10" s="66">
        <v>3</v>
      </c>
      <c r="E10" s="67" t="s">
        <v>132</v>
      </c>
      <c r="F10" s="68">
        <v>32</v>
      </c>
      <c r="G10" s="65"/>
      <c r="H10" s="69"/>
      <c r="I10" s="70"/>
      <c r="J10" s="70"/>
      <c r="K10" s="34" t="s">
        <v>65</v>
      </c>
      <c r="L10" s="77">
        <v>10</v>
      </c>
      <c r="M10" s="77"/>
      <c r="N10" s="72"/>
      <c r="O10" s="79" t="s">
        <v>258</v>
      </c>
      <c r="P10" s="81">
        <v>43477.98305555555</v>
      </c>
      <c r="Q10" s="79" t="s">
        <v>262</v>
      </c>
      <c r="R10" s="79"/>
      <c r="S10" s="79"/>
      <c r="T10" s="79"/>
      <c r="U10" s="79"/>
      <c r="V10" s="82" t="s">
        <v>299</v>
      </c>
      <c r="W10" s="81">
        <v>43477.98305555555</v>
      </c>
      <c r="X10" s="82" t="s">
        <v>328</v>
      </c>
      <c r="Y10" s="79"/>
      <c r="Z10" s="79"/>
      <c r="AA10" s="85" t="s">
        <v>363</v>
      </c>
      <c r="AB10" s="85" t="s">
        <v>367</v>
      </c>
      <c r="AC10" s="79" t="b">
        <v>0</v>
      </c>
      <c r="AD10" s="79">
        <v>1</v>
      </c>
      <c r="AE10" s="85" t="s">
        <v>395</v>
      </c>
      <c r="AF10" s="79" t="b">
        <v>0</v>
      </c>
      <c r="AG10" s="79" t="s">
        <v>397</v>
      </c>
      <c r="AH10" s="79"/>
      <c r="AI10" s="85" t="s">
        <v>394</v>
      </c>
      <c r="AJ10" s="79" t="b">
        <v>0</v>
      </c>
      <c r="AK10" s="79">
        <v>0</v>
      </c>
      <c r="AL10" s="85" t="s">
        <v>394</v>
      </c>
      <c r="AM10" s="79" t="s">
        <v>401</v>
      </c>
      <c r="AN10" s="79" t="b">
        <v>0</v>
      </c>
      <c r="AO10" s="85" t="s">
        <v>367</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c r="BE10" s="49"/>
      <c r="BF10" s="48"/>
      <c r="BG10" s="49"/>
      <c r="BH10" s="48"/>
      <c r="BI10" s="49"/>
      <c r="BJ10" s="48"/>
      <c r="BK10" s="49"/>
      <c r="BL10" s="48"/>
    </row>
    <row r="11" spans="1:64" ht="15">
      <c r="A11" s="64" t="s">
        <v>217</v>
      </c>
      <c r="B11" s="64" t="s">
        <v>239</v>
      </c>
      <c r="C11" s="65" t="s">
        <v>1062</v>
      </c>
      <c r="D11" s="66">
        <v>3</v>
      </c>
      <c r="E11" s="67" t="s">
        <v>132</v>
      </c>
      <c r="F11" s="68">
        <v>32</v>
      </c>
      <c r="G11" s="65"/>
      <c r="H11" s="69"/>
      <c r="I11" s="70"/>
      <c r="J11" s="70"/>
      <c r="K11" s="34" t="s">
        <v>65</v>
      </c>
      <c r="L11" s="77">
        <v>11</v>
      </c>
      <c r="M11" s="77"/>
      <c r="N11" s="72"/>
      <c r="O11" s="79" t="s">
        <v>258</v>
      </c>
      <c r="P11" s="81">
        <v>43477.98305555555</v>
      </c>
      <c r="Q11" s="79" t="s">
        <v>262</v>
      </c>
      <c r="R11" s="79"/>
      <c r="S11" s="79"/>
      <c r="T11" s="79"/>
      <c r="U11" s="79"/>
      <c r="V11" s="82" t="s">
        <v>299</v>
      </c>
      <c r="W11" s="81">
        <v>43477.98305555555</v>
      </c>
      <c r="X11" s="82" t="s">
        <v>328</v>
      </c>
      <c r="Y11" s="79"/>
      <c r="Z11" s="79"/>
      <c r="AA11" s="85" t="s">
        <v>363</v>
      </c>
      <c r="AB11" s="85" t="s">
        <v>367</v>
      </c>
      <c r="AC11" s="79" t="b">
        <v>0</v>
      </c>
      <c r="AD11" s="79">
        <v>1</v>
      </c>
      <c r="AE11" s="85" t="s">
        <v>395</v>
      </c>
      <c r="AF11" s="79" t="b">
        <v>0</v>
      </c>
      <c r="AG11" s="79" t="s">
        <v>397</v>
      </c>
      <c r="AH11" s="79"/>
      <c r="AI11" s="85" t="s">
        <v>394</v>
      </c>
      <c r="AJ11" s="79" t="b">
        <v>0</v>
      </c>
      <c r="AK11" s="79">
        <v>0</v>
      </c>
      <c r="AL11" s="85" t="s">
        <v>394</v>
      </c>
      <c r="AM11" s="79" t="s">
        <v>401</v>
      </c>
      <c r="AN11" s="79" t="b">
        <v>0</v>
      </c>
      <c r="AO11" s="85" t="s">
        <v>367</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3</v>
      </c>
      <c r="BD11" s="48"/>
      <c r="BE11" s="49"/>
      <c r="BF11" s="48"/>
      <c r="BG11" s="49"/>
      <c r="BH11" s="48"/>
      <c r="BI11" s="49"/>
      <c r="BJ11" s="48"/>
      <c r="BK11" s="49"/>
      <c r="BL11" s="48"/>
    </row>
    <row r="12" spans="1:64" ht="15">
      <c r="A12" s="64" t="s">
        <v>217</v>
      </c>
      <c r="B12" s="64" t="s">
        <v>220</v>
      </c>
      <c r="C12" s="65" t="s">
        <v>1062</v>
      </c>
      <c r="D12" s="66">
        <v>3</v>
      </c>
      <c r="E12" s="67" t="s">
        <v>132</v>
      </c>
      <c r="F12" s="68">
        <v>32</v>
      </c>
      <c r="G12" s="65"/>
      <c r="H12" s="69"/>
      <c r="I12" s="70"/>
      <c r="J12" s="70"/>
      <c r="K12" s="34" t="s">
        <v>65</v>
      </c>
      <c r="L12" s="77">
        <v>12</v>
      </c>
      <c r="M12" s="77"/>
      <c r="N12" s="72"/>
      <c r="O12" s="79" t="s">
        <v>259</v>
      </c>
      <c r="P12" s="81">
        <v>43477.98305555555</v>
      </c>
      <c r="Q12" s="79" t="s">
        <v>262</v>
      </c>
      <c r="R12" s="79"/>
      <c r="S12" s="79"/>
      <c r="T12" s="79"/>
      <c r="U12" s="79"/>
      <c r="V12" s="82" t="s">
        <v>299</v>
      </c>
      <c r="W12" s="81">
        <v>43477.98305555555</v>
      </c>
      <c r="X12" s="82" t="s">
        <v>328</v>
      </c>
      <c r="Y12" s="79"/>
      <c r="Z12" s="79"/>
      <c r="AA12" s="85" t="s">
        <v>363</v>
      </c>
      <c r="AB12" s="85" t="s">
        <v>367</v>
      </c>
      <c r="AC12" s="79" t="b">
        <v>0</v>
      </c>
      <c r="AD12" s="79">
        <v>1</v>
      </c>
      <c r="AE12" s="85" t="s">
        <v>395</v>
      </c>
      <c r="AF12" s="79" t="b">
        <v>0</v>
      </c>
      <c r="AG12" s="79" t="s">
        <v>397</v>
      </c>
      <c r="AH12" s="79"/>
      <c r="AI12" s="85" t="s">
        <v>394</v>
      </c>
      <c r="AJ12" s="79" t="b">
        <v>0</v>
      </c>
      <c r="AK12" s="79">
        <v>0</v>
      </c>
      <c r="AL12" s="85" t="s">
        <v>394</v>
      </c>
      <c r="AM12" s="79" t="s">
        <v>401</v>
      </c>
      <c r="AN12" s="79" t="b">
        <v>0</v>
      </c>
      <c r="AO12" s="85" t="s">
        <v>367</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1</v>
      </c>
      <c r="BE12" s="49">
        <v>2.6315789473684212</v>
      </c>
      <c r="BF12" s="48">
        <v>0</v>
      </c>
      <c r="BG12" s="49">
        <v>0</v>
      </c>
      <c r="BH12" s="48">
        <v>0</v>
      </c>
      <c r="BI12" s="49">
        <v>0</v>
      </c>
      <c r="BJ12" s="48">
        <v>37</v>
      </c>
      <c r="BK12" s="49">
        <v>97.36842105263158</v>
      </c>
      <c r="BL12" s="48">
        <v>38</v>
      </c>
    </row>
    <row r="13" spans="1:64" ht="15">
      <c r="A13" s="64" t="s">
        <v>218</v>
      </c>
      <c r="B13" s="64" t="s">
        <v>220</v>
      </c>
      <c r="C13" s="65" t="s">
        <v>1062</v>
      </c>
      <c r="D13" s="66">
        <v>3</v>
      </c>
      <c r="E13" s="67" t="s">
        <v>132</v>
      </c>
      <c r="F13" s="68">
        <v>32</v>
      </c>
      <c r="G13" s="65"/>
      <c r="H13" s="69"/>
      <c r="I13" s="70"/>
      <c r="J13" s="70"/>
      <c r="K13" s="34" t="s">
        <v>65</v>
      </c>
      <c r="L13" s="77">
        <v>13</v>
      </c>
      <c r="M13" s="77"/>
      <c r="N13" s="72"/>
      <c r="O13" s="79" t="s">
        <v>258</v>
      </c>
      <c r="P13" s="81">
        <v>43478.07435185185</v>
      </c>
      <c r="Q13" s="79" t="s">
        <v>260</v>
      </c>
      <c r="R13" s="79"/>
      <c r="S13" s="79"/>
      <c r="T13" s="79"/>
      <c r="U13" s="79"/>
      <c r="V13" s="82" t="s">
        <v>300</v>
      </c>
      <c r="W13" s="81">
        <v>43478.07435185185</v>
      </c>
      <c r="X13" s="82" t="s">
        <v>329</v>
      </c>
      <c r="Y13" s="79"/>
      <c r="Z13" s="79"/>
      <c r="AA13" s="85" t="s">
        <v>364</v>
      </c>
      <c r="AB13" s="79"/>
      <c r="AC13" s="79" t="b">
        <v>0</v>
      </c>
      <c r="AD13" s="79">
        <v>0</v>
      </c>
      <c r="AE13" s="85" t="s">
        <v>394</v>
      </c>
      <c r="AF13" s="79" t="b">
        <v>1</v>
      </c>
      <c r="AG13" s="79" t="s">
        <v>397</v>
      </c>
      <c r="AH13" s="79"/>
      <c r="AI13" s="85" t="s">
        <v>398</v>
      </c>
      <c r="AJ13" s="79" t="b">
        <v>0</v>
      </c>
      <c r="AK13" s="79">
        <v>20</v>
      </c>
      <c r="AL13" s="85" t="s">
        <v>367</v>
      </c>
      <c r="AM13" s="79" t="s">
        <v>403</v>
      </c>
      <c r="AN13" s="79" t="b">
        <v>0</v>
      </c>
      <c r="AO13" s="85" t="s">
        <v>367</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v>1</v>
      </c>
      <c r="BE13" s="49">
        <v>5</v>
      </c>
      <c r="BF13" s="48">
        <v>0</v>
      </c>
      <c r="BG13" s="49">
        <v>0</v>
      </c>
      <c r="BH13" s="48">
        <v>0</v>
      </c>
      <c r="BI13" s="49">
        <v>0</v>
      </c>
      <c r="BJ13" s="48">
        <v>19</v>
      </c>
      <c r="BK13" s="49">
        <v>95</v>
      </c>
      <c r="BL13" s="48">
        <v>20</v>
      </c>
    </row>
    <row r="14" spans="1:64" ht="15">
      <c r="A14" s="64" t="s">
        <v>219</v>
      </c>
      <c r="B14" s="64" t="s">
        <v>242</v>
      </c>
      <c r="C14" s="65" t="s">
        <v>1062</v>
      </c>
      <c r="D14" s="66">
        <v>3</v>
      </c>
      <c r="E14" s="67" t="s">
        <v>132</v>
      </c>
      <c r="F14" s="68">
        <v>32</v>
      </c>
      <c r="G14" s="65"/>
      <c r="H14" s="69"/>
      <c r="I14" s="70"/>
      <c r="J14" s="70"/>
      <c r="K14" s="34" t="s">
        <v>65</v>
      </c>
      <c r="L14" s="77">
        <v>14</v>
      </c>
      <c r="M14" s="77"/>
      <c r="N14" s="72"/>
      <c r="O14" s="79" t="s">
        <v>258</v>
      </c>
      <c r="P14" s="81">
        <v>43478.24055555555</v>
      </c>
      <c r="Q14" s="79" t="s">
        <v>263</v>
      </c>
      <c r="R14" s="79"/>
      <c r="S14" s="79"/>
      <c r="T14" s="79"/>
      <c r="U14" s="79"/>
      <c r="V14" s="82" t="s">
        <v>301</v>
      </c>
      <c r="W14" s="81">
        <v>43478.24055555555</v>
      </c>
      <c r="X14" s="82" t="s">
        <v>330</v>
      </c>
      <c r="Y14" s="79"/>
      <c r="Z14" s="79"/>
      <c r="AA14" s="85" t="s">
        <v>365</v>
      </c>
      <c r="AB14" s="85" t="s">
        <v>367</v>
      </c>
      <c r="AC14" s="79" t="b">
        <v>0</v>
      </c>
      <c r="AD14" s="79">
        <v>3</v>
      </c>
      <c r="AE14" s="85" t="s">
        <v>395</v>
      </c>
      <c r="AF14" s="79" t="b">
        <v>0</v>
      </c>
      <c r="AG14" s="79" t="s">
        <v>397</v>
      </c>
      <c r="AH14" s="79"/>
      <c r="AI14" s="85" t="s">
        <v>394</v>
      </c>
      <c r="AJ14" s="79" t="b">
        <v>0</v>
      </c>
      <c r="AK14" s="79">
        <v>0</v>
      </c>
      <c r="AL14" s="85" t="s">
        <v>394</v>
      </c>
      <c r="AM14" s="79" t="s">
        <v>400</v>
      </c>
      <c r="AN14" s="79" t="b">
        <v>0</v>
      </c>
      <c r="AO14" s="85" t="s">
        <v>367</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219</v>
      </c>
      <c r="B15" s="64" t="s">
        <v>243</v>
      </c>
      <c r="C15" s="65" t="s">
        <v>1062</v>
      </c>
      <c r="D15" s="66">
        <v>3</v>
      </c>
      <c r="E15" s="67" t="s">
        <v>132</v>
      </c>
      <c r="F15" s="68">
        <v>32</v>
      </c>
      <c r="G15" s="65"/>
      <c r="H15" s="69"/>
      <c r="I15" s="70"/>
      <c r="J15" s="70"/>
      <c r="K15" s="34" t="s">
        <v>65</v>
      </c>
      <c r="L15" s="77">
        <v>15</v>
      </c>
      <c r="M15" s="77"/>
      <c r="N15" s="72"/>
      <c r="O15" s="79" t="s">
        <v>258</v>
      </c>
      <c r="P15" s="81">
        <v>43478.24055555555</v>
      </c>
      <c r="Q15" s="79" t="s">
        <v>263</v>
      </c>
      <c r="R15" s="79"/>
      <c r="S15" s="79"/>
      <c r="T15" s="79"/>
      <c r="U15" s="79"/>
      <c r="V15" s="82" t="s">
        <v>301</v>
      </c>
      <c r="W15" s="81">
        <v>43478.24055555555</v>
      </c>
      <c r="X15" s="82" t="s">
        <v>330</v>
      </c>
      <c r="Y15" s="79"/>
      <c r="Z15" s="79"/>
      <c r="AA15" s="85" t="s">
        <v>365</v>
      </c>
      <c r="AB15" s="85" t="s">
        <v>367</v>
      </c>
      <c r="AC15" s="79" t="b">
        <v>0</v>
      </c>
      <c r="AD15" s="79">
        <v>3</v>
      </c>
      <c r="AE15" s="85" t="s">
        <v>395</v>
      </c>
      <c r="AF15" s="79" t="b">
        <v>0</v>
      </c>
      <c r="AG15" s="79" t="s">
        <v>397</v>
      </c>
      <c r="AH15" s="79"/>
      <c r="AI15" s="85" t="s">
        <v>394</v>
      </c>
      <c r="AJ15" s="79" t="b">
        <v>0</v>
      </c>
      <c r="AK15" s="79">
        <v>0</v>
      </c>
      <c r="AL15" s="85" t="s">
        <v>394</v>
      </c>
      <c r="AM15" s="79" t="s">
        <v>400</v>
      </c>
      <c r="AN15" s="79" t="b">
        <v>0</v>
      </c>
      <c r="AO15" s="85" t="s">
        <v>367</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5</v>
      </c>
      <c r="BE15" s="49">
        <v>14.705882352941176</v>
      </c>
      <c r="BF15" s="48">
        <v>0</v>
      </c>
      <c r="BG15" s="49">
        <v>0</v>
      </c>
      <c r="BH15" s="48">
        <v>0</v>
      </c>
      <c r="BI15" s="49">
        <v>0</v>
      </c>
      <c r="BJ15" s="48">
        <v>29</v>
      </c>
      <c r="BK15" s="49">
        <v>85.29411764705883</v>
      </c>
      <c r="BL15" s="48">
        <v>34</v>
      </c>
    </row>
    <row r="16" spans="1:64" ht="15">
      <c r="A16" s="64" t="s">
        <v>219</v>
      </c>
      <c r="B16" s="64" t="s">
        <v>220</v>
      </c>
      <c r="C16" s="65" t="s">
        <v>1062</v>
      </c>
      <c r="D16" s="66">
        <v>3</v>
      </c>
      <c r="E16" s="67" t="s">
        <v>132</v>
      </c>
      <c r="F16" s="68">
        <v>32</v>
      </c>
      <c r="G16" s="65"/>
      <c r="H16" s="69"/>
      <c r="I16" s="70"/>
      <c r="J16" s="70"/>
      <c r="K16" s="34" t="s">
        <v>65</v>
      </c>
      <c r="L16" s="77">
        <v>16</v>
      </c>
      <c r="M16" s="77"/>
      <c r="N16" s="72"/>
      <c r="O16" s="79" t="s">
        <v>258</v>
      </c>
      <c r="P16" s="81">
        <v>43478.23737268519</v>
      </c>
      <c r="Q16" s="79" t="s">
        <v>260</v>
      </c>
      <c r="R16" s="79"/>
      <c r="S16" s="79"/>
      <c r="T16" s="79"/>
      <c r="U16" s="79"/>
      <c r="V16" s="82" t="s">
        <v>301</v>
      </c>
      <c r="W16" s="81">
        <v>43478.23737268519</v>
      </c>
      <c r="X16" s="82" t="s">
        <v>331</v>
      </c>
      <c r="Y16" s="79"/>
      <c r="Z16" s="79"/>
      <c r="AA16" s="85" t="s">
        <v>366</v>
      </c>
      <c r="AB16" s="79"/>
      <c r="AC16" s="79" t="b">
        <v>0</v>
      </c>
      <c r="AD16" s="79">
        <v>0</v>
      </c>
      <c r="AE16" s="85" t="s">
        <v>394</v>
      </c>
      <c r="AF16" s="79" t="b">
        <v>1</v>
      </c>
      <c r="AG16" s="79" t="s">
        <v>397</v>
      </c>
      <c r="AH16" s="79"/>
      <c r="AI16" s="85" t="s">
        <v>398</v>
      </c>
      <c r="AJ16" s="79" t="b">
        <v>0</v>
      </c>
      <c r="AK16" s="79">
        <v>20</v>
      </c>
      <c r="AL16" s="85" t="s">
        <v>367</v>
      </c>
      <c r="AM16" s="79" t="s">
        <v>400</v>
      </c>
      <c r="AN16" s="79" t="b">
        <v>0</v>
      </c>
      <c r="AO16" s="85" t="s">
        <v>367</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v>1</v>
      </c>
      <c r="BE16" s="49">
        <v>5</v>
      </c>
      <c r="BF16" s="48">
        <v>0</v>
      </c>
      <c r="BG16" s="49">
        <v>0</v>
      </c>
      <c r="BH16" s="48">
        <v>0</v>
      </c>
      <c r="BI16" s="49">
        <v>0</v>
      </c>
      <c r="BJ16" s="48">
        <v>19</v>
      </c>
      <c r="BK16" s="49">
        <v>95</v>
      </c>
      <c r="BL16" s="48">
        <v>20</v>
      </c>
    </row>
    <row r="17" spans="1:64" ht="15">
      <c r="A17" s="64" t="s">
        <v>219</v>
      </c>
      <c r="B17" s="64" t="s">
        <v>241</v>
      </c>
      <c r="C17" s="65" t="s">
        <v>1062</v>
      </c>
      <c r="D17" s="66">
        <v>3</v>
      </c>
      <c r="E17" s="67" t="s">
        <v>132</v>
      </c>
      <c r="F17" s="68">
        <v>32</v>
      </c>
      <c r="G17" s="65"/>
      <c r="H17" s="69"/>
      <c r="I17" s="70"/>
      <c r="J17" s="70"/>
      <c r="K17" s="34" t="s">
        <v>65</v>
      </c>
      <c r="L17" s="77">
        <v>17</v>
      </c>
      <c r="M17" s="77"/>
      <c r="N17" s="72"/>
      <c r="O17" s="79" t="s">
        <v>258</v>
      </c>
      <c r="P17" s="81">
        <v>43478.24055555555</v>
      </c>
      <c r="Q17" s="79" t="s">
        <v>263</v>
      </c>
      <c r="R17" s="79"/>
      <c r="S17" s="79"/>
      <c r="T17" s="79"/>
      <c r="U17" s="79"/>
      <c r="V17" s="82" t="s">
        <v>301</v>
      </c>
      <c r="W17" s="81">
        <v>43478.24055555555</v>
      </c>
      <c r="X17" s="82" t="s">
        <v>330</v>
      </c>
      <c r="Y17" s="79"/>
      <c r="Z17" s="79"/>
      <c r="AA17" s="85" t="s">
        <v>365</v>
      </c>
      <c r="AB17" s="85" t="s">
        <v>367</v>
      </c>
      <c r="AC17" s="79" t="b">
        <v>0</v>
      </c>
      <c r="AD17" s="79">
        <v>3</v>
      </c>
      <c r="AE17" s="85" t="s">
        <v>395</v>
      </c>
      <c r="AF17" s="79" t="b">
        <v>0</v>
      </c>
      <c r="AG17" s="79" t="s">
        <v>397</v>
      </c>
      <c r="AH17" s="79"/>
      <c r="AI17" s="85" t="s">
        <v>394</v>
      </c>
      <c r="AJ17" s="79" t="b">
        <v>0</v>
      </c>
      <c r="AK17" s="79">
        <v>0</v>
      </c>
      <c r="AL17" s="85" t="s">
        <v>394</v>
      </c>
      <c r="AM17" s="79" t="s">
        <v>400</v>
      </c>
      <c r="AN17" s="79" t="b">
        <v>0</v>
      </c>
      <c r="AO17" s="85" t="s">
        <v>367</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c r="BE17" s="49"/>
      <c r="BF17" s="48"/>
      <c r="BG17" s="49"/>
      <c r="BH17" s="48"/>
      <c r="BI17" s="49"/>
      <c r="BJ17" s="48"/>
      <c r="BK17" s="49"/>
      <c r="BL17" s="48"/>
    </row>
    <row r="18" spans="1:64" ht="15">
      <c r="A18" s="64" t="s">
        <v>219</v>
      </c>
      <c r="B18" s="64" t="s">
        <v>239</v>
      </c>
      <c r="C18" s="65" t="s">
        <v>1062</v>
      </c>
      <c r="D18" s="66">
        <v>3</v>
      </c>
      <c r="E18" s="67" t="s">
        <v>132</v>
      </c>
      <c r="F18" s="68">
        <v>32</v>
      </c>
      <c r="G18" s="65"/>
      <c r="H18" s="69"/>
      <c r="I18" s="70"/>
      <c r="J18" s="70"/>
      <c r="K18" s="34" t="s">
        <v>65</v>
      </c>
      <c r="L18" s="77">
        <v>18</v>
      </c>
      <c r="M18" s="77"/>
      <c r="N18" s="72"/>
      <c r="O18" s="79" t="s">
        <v>258</v>
      </c>
      <c r="P18" s="81">
        <v>43478.24055555555</v>
      </c>
      <c r="Q18" s="79" t="s">
        <v>263</v>
      </c>
      <c r="R18" s="79"/>
      <c r="S18" s="79"/>
      <c r="T18" s="79"/>
      <c r="U18" s="79"/>
      <c r="V18" s="82" t="s">
        <v>301</v>
      </c>
      <c r="W18" s="81">
        <v>43478.24055555555</v>
      </c>
      <c r="X18" s="82" t="s">
        <v>330</v>
      </c>
      <c r="Y18" s="79"/>
      <c r="Z18" s="79"/>
      <c r="AA18" s="85" t="s">
        <v>365</v>
      </c>
      <c r="AB18" s="85" t="s">
        <v>367</v>
      </c>
      <c r="AC18" s="79" t="b">
        <v>0</v>
      </c>
      <c r="AD18" s="79">
        <v>3</v>
      </c>
      <c r="AE18" s="85" t="s">
        <v>395</v>
      </c>
      <c r="AF18" s="79" t="b">
        <v>0</v>
      </c>
      <c r="AG18" s="79" t="s">
        <v>397</v>
      </c>
      <c r="AH18" s="79"/>
      <c r="AI18" s="85" t="s">
        <v>394</v>
      </c>
      <c r="AJ18" s="79" t="b">
        <v>0</v>
      </c>
      <c r="AK18" s="79">
        <v>0</v>
      </c>
      <c r="AL18" s="85" t="s">
        <v>394</v>
      </c>
      <c r="AM18" s="79" t="s">
        <v>400</v>
      </c>
      <c r="AN18" s="79" t="b">
        <v>0</v>
      </c>
      <c r="AO18" s="85" t="s">
        <v>367</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3</v>
      </c>
      <c r="BD18" s="48"/>
      <c r="BE18" s="49"/>
      <c r="BF18" s="48"/>
      <c r="BG18" s="49"/>
      <c r="BH18" s="48"/>
      <c r="BI18" s="49"/>
      <c r="BJ18" s="48"/>
      <c r="BK18" s="49"/>
      <c r="BL18" s="48"/>
    </row>
    <row r="19" spans="1:64" ht="15">
      <c r="A19" s="64" t="s">
        <v>219</v>
      </c>
      <c r="B19" s="64" t="s">
        <v>220</v>
      </c>
      <c r="C19" s="65" t="s">
        <v>1062</v>
      </c>
      <c r="D19" s="66">
        <v>3</v>
      </c>
      <c r="E19" s="67" t="s">
        <v>132</v>
      </c>
      <c r="F19" s="68">
        <v>32</v>
      </c>
      <c r="G19" s="65"/>
      <c r="H19" s="69"/>
      <c r="I19" s="70"/>
      <c r="J19" s="70"/>
      <c r="K19" s="34" t="s">
        <v>65</v>
      </c>
      <c r="L19" s="77">
        <v>19</v>
      </c>
      <c r="M19" s="77"/>
      <c r="N19" s="72"/>
      <c r="O19" s="79" t="s">
        <v>259</v>
      </c>
      <c r="P19" s="81">
        <v>43478.24055555555</v>
      </c>
      <c r="Q19" s="79" t="s">
        <v>263</v>
      </c>
      <c r="R19" s="79"/>
      <c r="S19" s="79"/>
      <c r="T19" s="79"/>
      <c r="U19" s="79"/>
      <c r="V19" s="82" t="s">
        <v>301</v>
      </c>
      <c r="W19" s="81">
        <v>43478.24055555555</v>
      </c>
      <c r="X19" s="82" t="s">
        <v>330</v>
      </c>
      <c r="Y19" s="79"/>
      <c r="Z19" s="79"/>
      <c r="AA19" s="85" t="s">
        <v>365</v>
      </c>
      <c r="AB19" s="85" t="s">
        <v>367</v>
      </c>
      <c r="AC19" s="79" t="b">
        <v>0</v>
      </c>
      <c r="AD19" s="79">
        <v>3</v>
      </c>
      <c r="AE19" s="85" t="s">
        <v>395</v>
      </c>
      <c r="AF19" s="79" t="b">
        <v>0</v>
      </c>
      <c r="AG19" s="79" t="s">
        <v>397</v>
      </c>
      <c r="AH19" s="79"/>
      <c r="AI19" s="85" t="s">
        <v>394</v>
      </c>
      <c r="AJ19" s="79" t="b">
        <v>0</v>
      </c>
      <c r="AK19" s="79">
        <v>0</v>
      </c>
      <c r="AL19" s="85" t="s">
        <v>394</v>
      </c>
      <c r="AM19" s="79" t="s">
        <v>400</v>
      </c>
      <c r="AN19" s="79" t="b">
        <v>0</v>
      </c>
      <c r="AO19" s="85" t="s">
        <v>367</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220</v>
      </c>
      <c r="B20" s="64" t="s">
        <v>241</v>
      </c>
      <c r="C20" s="65" t="s">
        <v>1062</v>
      </c>
      <c r="D20" s="66">
        <v>3</v>
      </c>
      <c r="E20" s="67" t="s">
        <v>132</v>
      </c>
      <c r="F20" s="68">
        <v>32</v>
      </c>
      <c r="G20" s="65"/>
      <c r="H20" s="69"/>
      <c r="I20" s="70"/>
      <c r="J20" s="70"/>
      <c r="K20" s="34" t="s">
        <v>65</v>
      </c>
      <c r="L20" s="77">
        <v>20</v>
      </c>
      <c r="M20" s="77"/>
      <c r="N20" s="72"/>
      <c r="O20" s="79" t="s">
        <v>258</v>
      </c>
      <c r="P20" s="81">
        <v>43477.611342592594</v>
      </c>
      <c r="Q20" s="79" t="s">
        <v>264</v>
      </c>
      <c r="R20" s="82" t="s">
        <v>279</v>
      </c>
      <c r="S20" s="79" t="s">
        <v>285</v>
      </c>
      <c r="T20" s="79"/>
      <c r="U20" s="79"/>
      <c r="V20" s="82" t="s">
        <v>302</v>
      </c>
      <c r="W20" s="81">
        <v>43477.611342592594</v>
      </c>
      <c r="X20" s="82" t="s">
        <v>332</v>
      </c>
      <c r="Y20" s="79"/>
      <c r="Z20" s="79"/>
      <c r="AA20" s="85" t="s">
        <v>367</v>
      </c>
      <c r="AB20" s="79"/>
      <c r="AC20" s="79" t="b">
        <v>0</v>
      </c>
      <c r="AD20" s="79">
        <v>82</v>
      </c>
      <c r="AE20" s="85" t="s">
        <v>394</v>
      </c>
      <c r="AF20" s="79" t="b">
        <v>1</v>
      </c>
      <c r="AG20" s="79" t="s">
        <v>397</v>
      </c>
      <c r="AH20" s="79"/>
      <c r="AI20" s="85" t="s">
        <v>398</v>
      </c>
      <c r="AJ20" s="79" t="b">
        <v>0</v>
      </c>
      <c r="AK20" s="79">
        <v>20</v>
      </c>
      <c r="AL20" s="85" t="s">
        <v>394</v>
      </c>
      <c r="AM20" s="79" t="s">
        <v>400</v>
      </c>
      <c r="AN20" s="79" t="b">
        <v>0</v>
      </c>
      <c r="AO20" s="85" t="s">
        <v>367</v>
      </c>
      <c r="AP20" s="79" t="s">
        <v>406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221</v>
      </c>
      <c r="B21" s="64" t="s">
        <v>241</v>
      </c>
      <c r="C21" s="65" t="s">
        <v>1062</v>
      </c>
      <c r="D21" s="66">
        <v>3</v>
      </c>
      <c r="E21" s="67" t="s">
        <v>132</v>
      </c>
      <c r="F21" s="68">
        <v>32</v>
      </c>
      <c r="G21" s="65"/>
      <c r="H21" s="69"/>
      <c r="I21" s="70"/>
      <c r="J21" s="70"/>
      <c r="K21" s="34" t="s">
        <v>65</v>
      </c>
      <c r="L21" s="77">
        <v>21</v>
      </c>
      <c r="M21" s="77"/>
      <c r="N21" s="72"/>
      <c r="O21" s="79" t="s">
        <v>258</v>
      </c>
      <c r="P21" s="81">
        <v>43478.28474537037</v>
      </c>
      <c r="Q21" s="79" t="s">
        <v>265</v>
      </c>
      <c r="R21" s="79"/>
      <c r="S21" s="79"/>
      <c r="T21" s="79"/>
      <c r="U21" s="79"/>
      <c r="V21" s="82" t="s">
        <v>303</v>
      </c>
      <c r="W21" s="81">
        <v>43478.28474537037</v>
      </c>
      <c r="X21" s="82" t="s">
        <v>333</v>
      </c>
      <c r="Y21" s="79"/>
      <c r="Z21" s="79"/>
      <c r="AA21" s="85" t="s">
        <v>368</v>
      </c>
      <c r="AB21" s="85" t="s">
        <v>367</v>
      </c>
      <c r="AC21" s="79" t="b">
        <v>0</v>
      </c>
      <c r="AD21" s="79">
        <v>0</v>
      </c>
      <c r="AE21" s="85" t="s">
        <v>395</v>
      </c>
      <c r="AF21" s="79" t="b">
        <v>0</v>
      </c>
      <c r="AG21" s="79" t="s">
        <v>397</v>
      </c>
      <c r="AH21" s="79"/>
      <c r="AI21" s="85" t="s">
        <v>394</v>
      </c>
      <c r="AJ21" s="79" t="b">
        <v>0</v>
      </c>
      <c r="AK21" s="79">
        <v>0</v>
      </c>
      <c r="AL21" s="85" t="s">
        <v>394</v>
      </c>
      <c r="AM21" s="79" t="s">
        <v>402</v>
      </c>
      <c r="AN21" s="79" t="b">
        <v>0</v>
      </c>
      <c r="AO21" s="85" t="s">
        <v>367</v>
      </c>
      <c r="AP21" s="79" t="s">
        <v>176</v>
      </c>
      <c r="AQ21" s="79">
        <v>0</v>
      </c>
      <c r="AR21" s="79">
        <v>0</v>
      </c>
      <c r="AS21" s="79" t="s">
        <v>407</v>
      </c>
      <c r="AT21" s="79" t="s">
        <v>409</v>
      </c>
      <c r="AU21" s="79" t="s">
        <v>411</v>
      </c>
      <c r="AV21" s="79" t="s">
        <v>413</v>
      </c>
      <c r="AW21" s="79" t="s">
        <v>415</v>
      </c>
      <c r="AX21" s="79" t="s">
        <v>417</v>
      </c>
      <c r="AY21" s="79" t="s">
        <v>419</v>
      </c>
      <c r="AZ21" s="82" t="s">
        <v>421</v>
      </c>
      <c r="BA21">
        <v>1</v>
      </c>
      <c r="BB21" s="78" t="str">
        <f>REPLACE(INDEX(GroupVertices[Group],MATCH(Edges[[#This Row],[Vertex 1]],GroupVertices[Vertex],0)),1,1,"")</f>
        <v>2</v>
      </c>
      <c r="BC21" s="78" t="str">
        <f>REPLACE(INDEX(GroupVertices[Group],MATCH(Edges[[#This Row],[Vertex 2]],GroupVertices[Vertex],0)),1,1,"")</f>
        <v>2</v>
      </c>
      <c r="BD21" s="48"/>
      <c r="BE21" s="49"/>
      <c r="BF21" s="48"/>
      <c r="BG21" s="49"/>
      <c r="BH21" s="48"/>
      <c r="BI21" s="49"/>
      <c r="BJ21" s="48"/>
      <c r="BK21" s="49"/>
      <c r="BL21" s="48"/>
    </row>
    <row r="22" spans="1:64" ht="15">
      <c r="A22" s="64" t="s">
        <v>221</v>
      </c>
      <c r="B22" s="64" t="s">
        <v>239</v>
      </c>
      <c r="C22" s="65" t="s">
        <v>1062</v>
      </c>
      <c r="D22" s="66">
        <v>3</v>
      </c>
      <c r="E22" s="67" t="s">
        <v>132</v>
      </c>
      <c r="F22" s="68">
        <v>32</v>
      </c>
      <c r="G22" s="65"/>
      <c r="H22" s="69"/>
      <c r="I22" s="70"/>
      <c r="J22" s="70"/>
      <c r="K22" s="34" t="s">
        <v>65</v>
      </c>
      <c r="L22" s="77">
        <v>22</v>
      </c>
      <c r="M22" s="77"/>
      <c r="N22" s="72"/>
      <c r="O22" s="79" t="s">
        <v>258</v>
      </c>
      <c r="P22" s="81">
        <v>43478.28474537037</v>
      </c>
      <c r="Q22" s="79" t="s">
        <v>265</v>
      </c>
      <c r="R22" s="79"/>
      <c r="S22" s="79"/>
      <c r="T22" s="79"/>
      <c r="U22" s="79"/>
      <c r="V22" s="82" t="s">
        <v>303</v>
      </c>
      <c r="W22" s="81">
        <v>43478.28474537037</v>
      </c>
      <c r="X22" s="82" t="s">
        <v>333</v>
      </c>
      <c r="Y22" s="79"/>
      <c r="Z22" s="79"/>
      <c r="AA22" s="85" t="s">
        <v>368</v>
      </c>
      <c r="AB22" s="85" t="s">
        <v>367</v>
      </c>
      <c r="AC22" s="79" t="b">
        <v>0</v>
      </c>
      <c r="AD22" s="79">
        <v>0</v>
      </c>
      <c r="AE22" s="85" t="s">
        <v>395</v>
      </c>
      <c r="AF22" s="79" t="b">
        <v>0</v>
      </c>
      <c r="AG22" s="79" t="s">
        <v>397</v>
      </c>
      <c r="AH22" s="79"/>
      <c r="AI22" s="85" t="s">
        <v>394</v>
      </c>
      <c r="AJ22" s="79" t="b">
        <v>0</v>
      </c>
      <c r="AK22" s="79">
        <v>0</v>
      </c>
      <c r="AL22" s="85" t="s">
        <v>394</v>
      </c>
      <c r="AM22" s="79" t="s">
        <v>402</v>
      </c>
      <c r="AN22" s="79" t="b">
        <v>0</v>
      </c>
      <c r="AO22" s="85" t="s">
        <v>367</v>
      </c>
      <c r="AP22" s="79" t="s">
        <v>176</v>
      </c>
      <c r="AQ22" s="79">
        <v>0</v>
      </c>
      <c r="AR22" s="79">
        <v>0</v>
      </c>
      <c r="AS22" s="79" t="s">
        <v>407</v>
      </c>
      <c r="AT22" s="79" t="s">
        <v>409</v>
      </c>
      <c r="AU22" s="79" t="s">
        <v>411</v>
      </c>
      <c r="AV22" s="79" t="s">
        <v>413</v>
      </c>
      <c r="AW22" s="79" t="s">
        <v>415</v>
      </c>
      <c r="AX22" s="79" t="s">
        <v>417</v>
      </c>
      <c r="AY22" s="79" t="s">
        <v>419</v>
      </c>
      <c r="AZ22" s="82" t="s">
        <v>421</v>
      </c>
      <c r="BA22">
        <v>1</v>
      </c>
      <c r="BB22" s="78" t="str">
        <f>REPLACE(INDEX(GroupVertices[Group],MATCH(Edges[[#This Row],[Vertex 1]],GroupVertices[Vertex],0)),1,1,"")</f>
        <v>2</v>
      </c>
      <c r="BC22" s="78" t="str">
        <f>REPLACE(INDEX(GroupVertices[Group],MATCH(Edges[[#This Row],[Vertex 2]],GroupVertices[Vertex],0)),1,1,"")</f>
        <v>3</v>
      </c>
      <c r="BD22" s="48"/>
      <c r="BE22" s="49"/>
      <c r="BF22" s="48"/>
      <c r="BG22" s="49"/>
      <c r="BH22" s="48"/>
      <c r="BI22" s="49"/>
      <c r="BJ22" s="48"/>
      <c r="BK22" s="49"/>
      <c r="BL22" s="48"/>
    </row>
    <row r="23" spans="1:64" ht="15">
      <c r="A23" s="64" t="s">
        <v>221</v>
      </c>
      <c r="B23" s="64" t="s">
        <v>220</v>
      </c>
      <c r="C23" s="65" t="s">
        <v>1062</v>
      </c>
      <c r="D23" s="66">
        <v>3</v>
      </c>
      <c r="E23" s="67" t="s">
        <v>132</v>
      </c>
      <c r="F23" s="68">
        <v>32</v>
      </c>
      <c r="G23" s="65"/>
      <c r="H23" s="69"/>
      <c r="I23" s="70"/>
      <c r="J23" s="70"/>
      <c r="K23" s="34" t="s">
        <v>65</v>
      </c>
      <c r="L23" s="77">
        <v>23</v>
      </c>
      <c r="M23" s="77"/>
      <c r="N23" s="72"/>
      <c r="O23" s="79" t="s">
        <v>259</v>
      </c>
      <c r="P23" s="81">
        <v>43478.28474537037</v>
      </c>
      <c r="Q23" s="79" t="s">
        <v>265</v>
      </c>
      <c r="R23" s="79"/>
      <c r="S23" s="79"/>
      <c r="T23" s="79"/>
      <c r="U23" s="79"/>
      <c r="V23" s="82" t="s">
        <v>303</v>
      </c>
      <c r="W23" s="81">
        <v>43478.28474537037</v>
      </c>
      <c r="X23" s="82" t="s">
        <v>333</v>
      </c>
      <c r="Y23" s="79"/>
      <c r="Z23" s="79"/>
      <c r="AA23" s="85" t="s">
        <v>368</v>
      </c>
      <c r="AB23" s="85" t="s">
        <v>367</v>
      </c>
      <c r="AC23" s="79" t="b">
        <v>0</v>
      </c>
      <c r="AD23" s="79">
        <v>0</v>
      </c>
      <c r="AE23" s="85" t="s">
        <v>395</v>
      </c>
      <c r="AF23" s="79" t="b">
        <v>0</v>
      </c>
      <c r="AG23" s="79" t="s">
        <v>397</v>
      </c>
      <c r="AH23" s="79"/>
      <c r="AI23" s="85" t="s">
        <v>394</v>
      </c>
      <c r="AJ23" s="79" t="b">
        <v>0</v>
      </c>
      <c r="AK23" s="79">
        <v>0</v>
      </c>
      <c r="AL23" s="85" t="s">
        <v>394</v>
      </c>
      <c r="AM23" s="79" t="s">
        <v>402</v>
      </c>
      <c r="AN23" s="79" t="b">
        <v>0</v>
      </c>
      <c r="AO23" s="85" t="s">
        <v>367</v>
      </c>
      <c r="AP23" s="79" t="s">
        <v>176</v>
      </c>
      <c r="AQ23" s="79">
        <v>0</v>
      </c>
      <c r="AR23" s="79">
        <v>0</v>
      </c>
      <c r="AS23" s="79" t="s">
        <v>407</v>
      </c>
      <c r="AT23" s="79" t="s">
        <v>409</v>
      </c>
      <c r="AU23" s="79" t="s">
        <v>411</v>
      </c>
      <c r="AV23" s="79" t="s">
        <v>413</v>
      </c>
      <c r="AW23" s="79" t="s">
        <v>415</v>
      </c>
      <c r="AX23" s="79" t="s">
        <v>417</v>
      </c>
      <c r="AY23" s="79" t="s">
        <v>419</v>
      </c>
      <c r="AZ23" s="82" t="s">
        <v>421</v>
      </c>
      <c r="BA23">
        <v>1</v>
      </c>
      <c r="BB23" s="78" t="str">
        <f>REPLACE(INDEX(GroupVertices[Group],MATCH(Edges[[#This Row],[Vertex 1]],GroupVertices[Vertex],0)),1,1,"")</f>
        <v>2</v>
      </c>
      <c r="BC23" s="78" t="str">
        <f>REPLACE(INDEX(GroupVertices[Group],MATCH(Edges[[#This Row],[Vertex 2]],GroupVertices[Vertex],0)),1,1,"")</f>
        <v>2</v>
      </c>
      <c r="BD23" s="48">
        <v>1</v>
      </c>
      <c r="BE23" s="49">
        <v>10</v>
      </c>
      <c r="BF23" s="48">
        <v>0</v>
      </c>
      <c r="BG23" s="49">
        <v>0</v>
      </c>
      <c r="BH23" s="48">
        <v>0</v>
      </c>
      <c r="BI23" s="49">
        <v>0</v>
      </c>
      <c r="BJ23" s="48">
        <v>9</v>
      </c>
      <c r="BK23" s="49">
        <v>90</v>
      </c>
      <c r="BL23" s="48">
        <v>10</v>
      </c>
    </row>
    <row r="24" spans="1:64" ht="15">
      <c r="A24" s="64" t="s">
        <v>222</v>
      </c>
      <c r="B24" s="64" t="s">
        <v>220</v>
      </c>
      <c r="C24" s="65" t="s">
        <v>1062</v>
      </c>
      <c r="D24" s="66">
        <v>3</v>
      </c>
      <c r="E24" s="67" t="s">
        <v>132</v>
      </c>
      <c r="F24" s="68">
        <v>32</v>
      </c>
      <c r="G24" s="65"/>
      <c r="H24" s="69"/>
      <c r="I24" s="70"/>
      <c r="J24" s="70"/>
      <c r="K24" s="34" t="s">
        <v>65</v>
      </c>
      <c r="L24" s="77">
        <v>24</v>
      </c>
      <c r="M24" s="77"/>
      <c r="N24" s="72"/>
      <c r="O24" s="79" t="s">
        <v>258</v>
      </c>
      <c r="P24" s="81">
        <v>43478.30724537037</v>
      </c>
      <c r="Q24" s="79" t="s">
        <v>260</v>
      </c>
      <c r="R24" s="79"/>
      <c r="S24" s="79"/>
      <c r="T24" s="79"/>
      <c r="U24" s="79"/>
      <c r="V24" s="82" t="s">
        <v>304</v>
      </c>
      <c r="W24" s="81">
        <v>43478.30724537037</v>
      </c>
      <c r="X24" s="82" t="s">
        <v>334</v>
      </c>
      <c r="Y24" s="79"/>
      <c r="Z24" s="79"/>
      <c r="AA24" s="85" t="s">
        <v>369</v>
      </c>
      <c r="AB24" s="79"/>
      <c r="AC24" s="79" t="b">
        <v>0</v>
      </c>
      <c r="AD24" s="79">
        <v>0</v>
      </c>
      <c r="AE24" s="85" t="s">
        <v>394</v>
      </c>
      <c r="AF24" s="79" t="b">
        <v>1</v>
      </c>
      <c r="AG24" s="79" t="s">
        <v>397</v>
      </c>
      <c r="AH24" s="79"/>
      <c r="AI24" s="85" t="s">
        <v>398</v>
      </c>
      <c r="AJ24" s="79" t="b">
        <v>0</v>
      </c>
      <c r="AK24" s="79">
        <v>20</v>
      </c>
      <c r="AL24" s="85" t="s">
        <v>367</v>
      </c>
      <c r="AM24" s="79" t="s">
        <v>402</v>
      </c>
      <c r="AN24" s="79" t="b">
        <v>0</v>
      </c>
      <c r="AO24" s="85" t="s">
        <v>367</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v>1</v>
      </c>
      <c r="BE24" s="49">
        <v>5</v>
      </c>
      <c r="BF24" s="48">
        <v>0</v>
      </c>
      <c r="BG24" s="49">
        <v>0</v>
      </c>
      <c r="BH24" s="48">
        <v>0</v>
      </c>
      <c r="BI24" s="49">
        <v>0</v>
      </c>
      <c r="BJ24" s="48">
        <v>19</v>
      </c>
      <c r="BK24" s="49">
        <v>95</v>
      </c>
      <c r="BL24" s="48">
        <v>20</v>
      </c>
    </row>
    <row r="25" spans="1:64" ht="15">
      <c r="A25" s="64" t="s">
        <v>223</v>
      </c>
      <c r="B25" s="64" t="s">
        <v>244</v>
      </c>
      <c r="C25" s="65" t="s">
        <v>1062</v>
      </c>
      <c r="D25" s="66">
        <v>3</v>
      </c>
      <c r="E25" s="67" t="s">
        <v>132</v>
      </c>
      <c r="F25" s="68">
        <v>32</v>
      </c>
      <c r="G25" s="65"/>
      <c r="H25" s="69"/>
      <c r="I25" s="70"/>
      <c r="J25" s="70"/>
      <c r="K25" s="34" t="s">
        <v>65</v>
      </c>
      <c r="L25" s="77">
        <v>25</v>
      </c>
      <c r="M25" s="77"/>
      <c r="N25" s="72"/>
      <c r="O25" s="79" t="s">
        <v>258</v>
      </c>
      <c r="P25" s="81">
        <v>43478.367800925924</v>
      </c>
      <c r="Q25" s="79" t="s">
        <v>266</v>
      </c>
      <c r="R25" s="79"/>
      <c r="S25" s="79"/>
      <c r="T25" s="79"/>
      <c r="U25" s="79"/>
      <c r="V25" s="82" t="s">
        <v>305</v>
      </c>
      <c r="W25" s="81">
        <v>43478.367800925924</v>
      </c>
      <c r="X25" s="82" t="s">
        <v>335</v>
      </c>
      <c r="Y25" s="79"/>
      <c r="Z25" s="79"/>
      <c r="AA25" s="85" t="s">
        <v>370</v>
      </c>
      <c r="AB25" s="79"/>
      <c r="AC25" s="79" t="b">
        <v>0</v>
      </c>
      <c r="AD25" s="79">
        <v>0</v>
      </c>
      <c r="AE25" s="85" t="s">
        <v>394</v>
      </c>
      <c r="AF25" s="79" t="b">
        <v>0</v>
      </c>
      <c r="AG25" s="79" t="s">
        <v>397</v>
      </c>
      <c r="AH25" s="79"/>
      <c r="AI25" s="85" t="s">
        <v>394</v>
      </c>
      <c r="AJ25" s="79" t="b">
        <v>0</v>
      </c>
      <c r="AK25" s="79">
        <v>13</v>
      </c>
      <c r="AL25" s="85" t="s">
        <v>372</v>
      </c>
      <c r="AM25" s="79" t="s">
        <v>401</v>
      </c>
      <c r="AN25" s="79" t="b">
        <v>0</v>
      </c>
      <c r="AO25" s="85" t="s">
        <v>372</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223</v>
      </c>
      <c r="B26" s="64" t="s">
        <v>245</v>
      </c>
      <c r="C26" s="65" t="s">
        <v>1062</v>
      </c>
      <c r="D26" s="66">
        <v>3</v>
      </c>
      <c r="E26" s="67" t="s">
        <v>132</v>
      </c>
      <c r="F26" s="68">
        <v>32</v>
      </c>
      <c r="G26" s="65"/>
      <c r="H26" s="69"/>
      <c r="I26" s="70"/>
      <c r="J26" s="70"/>
      <c r="K26" s="34" t="s">
        <v>65</v>
      </c>
      <c r="L26" s="77">
        <v>26</v>
      </c>
      <c r="M26" s="77"/>
      <c r="N26" s="72"/>
      <c r="O26" s="79" t="s">
        <v>258</v>
      </c>
      <c r="P26" s="81">
        <v>43478.367800925924</v>
      </c>
      <c r="Q26" s="79" t="s">
        <v>266</v>
      </c>
      <c r="R26" s="79"/>
      <c r="S26" s="79"/>
      <c r="T26" s="79"/>
      <c r="U26" s="79"/>
      <c r="V26" s="82" t="s">
        <v>305</v>
      </c>
      <c r="W26" s="81">
        <v>43478.367800925924</v>
      </c>
      <c r="X26" s="82" t="s">
        <v>335</v>
      </c>
      <c r="Y26" s="79"/>
      <c r="Z26" s="79"/>
      <c r="AA26" s="85" t="s">
        <v>370</v>
      </c>
      <c r="AB26" s="79"/>
      <c r="AC26" s="79" t="b">
        <v>0</v>
      </c>
      <c r="AD26" s="79">
        <v>0</v>
      </c>
      <c r="AE26" s="85" t="s">
        <v>394</v>
      </c>
      <c r="AF26" s="79" t="b">
        <v>0</v>
      </c>
      <c r="AG26" s="79" t="s">
        <v>397</v>
      </c>
      <c r="AH26" s="79"/>
      <c r="AI26" s="85" t="s">
        <v>394</v>
      </c>
      <c r="AJ26" s="79" t="b">
        <v>0</v>
      </c>
      <c r="AK26" s="79">
        <v>13</v>
      </c>
      <c r="AL26" s="85" t="s">
        <v>372</v>
      </c>
      <c r="AM26" s="79" t="s">
        <v>401</v>
      </c>
      <c r="AN26" s="79" t="b">
        <v>0</v>
      </c>
      <c r="AO26" s="85" t="s">
        <v>372</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223</v>
      </c>
      <c r="B27" s="64" t="s">
        <v>246</v>
      </c>
      <c r="C27" s="65" t="s">
        <v>1062</v>
      </c>
      <c r="D27" s="66">
        <v>3</v>
      </c>
      <c r="E27" s="67" t="s">
        <v>132</v>
      </c>
      <c r="F27" s="68">
        <v>32</v>
      </c>
      <c r="G27" s="65"/>
      <c r="H27" s="69"/>
      <c r="I27" s="70"/>
      <c r="J27" s="70"/>
      <c r="K27" s="34" t="s">
        <v>65</v>
      </c>
      <c r="L27" s="77">
        <v>27</v>
      </c>
      <c r="M27" s="77"/>
      <c r="N27" s="72"/>
      <c r="O27" s="79" t="s">
        <v>258</v>
      </c>
      <c r="P27" s="81">
        <v>43478.367800925924</v>
      </c>
      <c r="Q27" s="79" t="s">
        <v>266</v>
      </c>
      <c r="R27" s="79"/>
      <c r="S27" s="79"/>
      <c r="T27" s="79"/>
      <c r="U27" s="79"/>
      <c r="V27" s="82" t="s">
        <v>305</v>
      </c>
      <c r="W27" s="81">
        <v>43478.367800925924</v>
      </c>
      <c r="X27" s="82" t="s">
        <v>335</v>
      </c>
      <c r="Y27" s="79"/>
      <c r="Z27" s="79"/>
      <c r="AA27" s="85" t="s">
        <v>370</v>
      </c>
      <c r="AB27" s="79"/>
      <c r="AC27" s="79" t="b">
        <v>0</v>
      </c>
      <c r="AD27" s="79">
        <v>0</v>
      </c>
      <c r="AE27" s="85" t="s">
        <v>394</v>
      </c>
      <c r="AF27" s="79" t="b">
        <v>0</v>
      </c>
      <c r="AG27" s="79" t="s">
        <v>397</v>
      </c>
      <c r="AH27" s="79"/>
      <c r="AI27" s="85" t="s">
        <v>394</v>
      </c>
      <c r="AJ27" s="79" t="b">
        <v>0</v>
      </c>
      <c r="AK27" s="79">
        <v>13</v>
      </c>
      <c r="AL27" s="85" t="s">
        <v>372</v>
      </c>
      <c r="AM27" s="79" t="s">
        <v>401</v>
      </c>
      <c r="AN27" s="79" t="b">
        <v>0</v>
      </c>
      <c r="AO27" s="85" t="s">
        <v>372</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c r="BE27" s="49"/>
      <c r="BF27" s="48"/>
      <c r="BG27" s="49"/>
      <c r="BH27" s="48"/>
      <c r="BI27" s="49"/>
      <c r="BJ27" s="48"/>
      <c r="BK27" s="49"/>
      <c r="BL27" s="48"/>
    </row>
    <row r="28" spans="1:64" ht="15">
      <c r="A28" s="64" t="s">
        <v>223</v>
      </c>
      <c r="B28" s="64" t="s">
        <v>247</v>
      </c>
      <c r="C28" s="65" t="s">
        <v>1062</v>
      </c>
      <c r="D28" s="66">
        <v>3</v>
      </c>
      <c r="E28" s="67" t="s">
        <v>132</v>
      </c>
      <c r="F28" s="68">
        <v>32</v>
      </c>
      <c r="G28" s="65"/>
      <c r="H28" s="69"/>
      <c r="I28" s="70"/>
      <c r="J28" s="70"/>
      <c r="K28" s="34" t="s">
        <v>65</v>
      </c>
      <c r="L28" s="77">
        <v>28</v>
      </c>
      <c r="M28" s="77"/>
      <c r="N28" s="72"/>
      <c r="O28" s="79" t="s">
        <v>258</v>
      </c>
      <c r="P28" s="81">
        <v>43478.367800925924</v>
      </c>
      <c r="Q28" s="79" t="s">
        <v>266</v>
      </c>
      <c r="R28" s="79"/>
      <c r="S28" s="79"/>
      <c r="T28" s="79"/>
      <c r="U28" s="79"/>
      <c r="V28" s="82" t="s">
        <v>305</v>
      </c>
      <c r="W28" s="81">
        <v>43478.367800925924</v>
      </c>
      <c r="X28" s="82" t="s">
        <v>335</v>
      </c>
      <c r="Y28" s="79"/>
      <c r="Z28" s="79"/>
      <c r="AA28" s="85" t="s">
        <v>370</v>
      </c>
      <c r="AB28" s="79"/>
      <c r="AC28" s="79" t="b">
        <v>0</v>
      </c>
      <c r="AD28" s="79">
        <v>0</v>
      </c>
      <c r="AE28" s="85" t="s">
        <v>394</v>
      </c>
      <c r="AF28" s="79" t="b">
        <v>0</v>
      </c>
      <c r="AG28" s="79" t="s">
        <v>397</v>
      </c>
      <c r="AH28" s="79"/>
      <c r="AI28" s="85" t="s">
        <v>394</v>
      </c>
      <c r="AJ28" s="79" t="b">
        <v>0</v>
      </c>
      <c r="AK28" s="79">
        <v>13</v>
      </c>
      <c r="AL28" s="85" t="s">
        <v>372</v>
      </c>
      <c r="AM28" s="79" t="s">
        <v>401</v>
      </c>
      <c r="AN28" s="79" t="b">
        <v>0</v>
      </c>
      <c r="AO28" s="85" t="s">
        <v>372</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223</v>
      </c>
      <c r="B29" s="64" t="s">
        <v>248</v>
      </c>
      <c r="C29" s="65" t="s">
        <v>1062</v>
      </c>
      <c r="D29" s="66">
        <v>3</v>
      </c>
      <c r="E29" s="67" t="s">
        <v>132</v>
      </c>
      <c r="F29" s="68">
        <v>32</v>
      </c>
      <c r="G29" s="65"/>
      <c r="H29" s="69"/>
      <c r="I29" s="70"/>
      <c r="J29" s="70"/>
      <c r="K29" s="34" t="s">
        <v>65</v>
      </c>
      <c r="L29" s="77">
        <v>29</v>
      </c>
      <c r="M29" s="77"/>
      <c r="N29" s="72"/>
      <c r="O29" s="79" t="s">
        <v>258</v>
      </c>
      <c r="P29" s="81">
        <v>43478.367800925924</v>
      </c>
      <c r="Q29" s="79" t="s">
        <v>266</v>
      </c>
      <c r="R29" s="79"/>
      <c r="S29" s="79"/>
      <c r="T29" s="79"/>
      <c r="U29" s="79"/>
      <c r="V29" s="82" t="s">
        <v>305</v>
      </c>
      <c r="W29" s="81">
        <v>43478.367800925924</v>
      </c>
      <c r="X29" s="82" t="s">
        <v>335</v>
      </c>
      <c r="Y29" s="79"/>
      <c r="Z29" s="79"/>
      <c r="AA29" s="85" t="s">
        <v>370</v>
      </c>
      <c r="AB29" s="79"/>
      <c r="AC29" s="79" t="b">
        <v>0</v>
      </c>
      <c r="AD29" s="79">
        <v>0</v>
      </c>
      <c r="AE29" s="85" t="s">
        <v>394</v>
      </c>
      <c r="AF29" s="79" t="b">
        <v>0</v>
      </c>
      <c r="AG29" s="79" t="s">
        <v>397</v>
      </c>
      <c r="AH29" s="79"/>
      <c r="AI29" s="85" t="s">
        <v>394</v>
      </c>
      <c r="AJ29" s="79" t="b">
        <v>0</v>
      </c>
      <c r="AK29" s="79">
        <v>13</v>
      </c>
      <c r="AL29" s="85" t="s">
        <v>372</v>
      </c>
      <c r="AM29" s="79" t="s">
        <v>401</v>
      </c>
      <c r="AN29" s="79" t="b">
        <v>0</v>
      </c>
      <c r="AO29" s="85" t="s">
        <v>372</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223</v>
      </c>
      <c r="B30" s="64" t="s">
        <v>249</v>
      </c>
      <c r="C30" s="65" t="s">
        <v>1062</v>
      </c>
      <c r="D30" s="66">
        <v>3</v>
      </c>
      <c r="E30" s="67" t="s">
        <v>132</v>
      </c>
      <c r="F30" s="68">
        <v>32</v>
      </c>
      <c r="G30" s="65"/>
      <c r="H30" s="69"/>
      <c r="I30" s="70"/>
      <c r="J30" s="70"/>
      <c r="K30" s="34" t="s">
        <v>65</v>
      </c>
      <c r="L30" s="77">
        <v>30</v>
      </c>
      <c r="M30" s="77"/>
      <c r="N30" s="72"/>
      <c r="O30" s="79" t="s">
        <v>258</v>
      </c>
      <c r="P30" s="81">
        <v>43478.367800925924</v>
      </c>
      <c r="Q30" s="79" t="s">
        <v>266</v>
      </c>
      <c r="R30" s="79"/>
      <c r="S30" s="79"/>
      <c r="T30" s="79"/>
      <c r="U30" s="79"/>
      <c r="V30" s="82" t="s">
        <v>305</v>
      </c>
      <c r="W30" s="81">
        <v>43478.367800925924</v>
      </c>
      <c r="X30" s="82" t="s">
        <v>335</v>
      </c>
      <c r="Y30" s="79"/>
      <c r="Z30" s="79"/>
      <c r="AA30" s="85" t="s">
        <v>370</v>
      </c>
      <c r="AB30" s="79"/>
      <c r="AC30" s="79" t="b">
        <v>0</v>
      </c>
      <c r="AD30" s="79">
        <v>0</v>
      </c>
      <c r="AE30" s="85" t="s">
        <v>394</v>
      </c>
      <c r="AF30" s="79" t="b">
        <v>0</v>
      </c>
      <c r="AG30" s="79" t="s">
        <v>397</v>
      </c>
      <c r="AH30" s="79"/>
      <c r="AI30" s="85" t="s">
        <v>394</v>
      </c>
      <c r="AJ30" s="79" t="b">
        <v>0</v>
      </c>
      <c r="AK30" s="79">
        <v>13</v>
      </c>
      <c r="AL30" s="85" t="s">
        <v>372</v>
      </c>
      <c r="AM30" s="79" t="s">
        <v>401</v>
      </c>
      <c r="AN30" s="79" t="b">
        <v>0</v>
      </c>
      <c r="AO30" s="85" t="s">
        <v>372</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c r="BE30" s="49"/>
      <c r="BF30" s="48"/>
      <c r="BG30" s="49"/>
      <c r="BH30" s="48"/>
      <c r="BI30" s="49"/>
      <c r="BJ30" s="48"/>
      <c r="BK30" s="49"/>
      <c r="BL30" s="48"/>
    </row>
    <row r="31" spans="1:64" ht="15">
      <c r="A31" s="64" t="s">
        <v>223</v>
      </c>
      <c r="B31" s="64" t="s">
        <v>250</v>
      </c>
      <c r="C31" s="65" t="s">
        <v>1062</v>
      </c>
      <c r="D31" s="66">
        <v>3</v>
      </c>
      <c r="E31" s="67" t="s">
        <v>132</v>
      </c>
      <c r="F31" s="68">
        <v>32</v>
      </c>
      <c r="G31" s="65"/>
      <c r="H31" s="69"/>
      <c r="I31" s="70"/>
      <c r="J31" s="70"/>
      <c r="K31" s="34" t="s">
        <v>65</v>
      </c>
      <c r="L31" s="77">
        <v>31</v>
      </c>
      <c r="M31" s="77"/>
      <c r="N31" s="72"/>
      <c r="O31" s="79" t="s">
        <v>258</v>
      </c>
      <c r="P31" s="81">
        <v>43478.367800925924</v>
      </c>
      <c r="Q31" s="79" t="s">
        <v>266</v>
      </c>
      <c r="R31" s="79"/>
      <c r="S31" s="79"/>
      <c r="T31" s="79"/>
      <c r="U31" s="79"/>
      <c r="V31" s="82" t="s">
        <v>305</v>
      </c>
      <c r="W31" s="81">
        <v>43478.367800925924</v>
      </c>
      <c r="X31" s="82" t="s">
        <v>335</v>
      </c>
      <c r="Y31" s="79"/>
      <c r="Z31" s="79"/>
      <c r="AA31" s="85" t="s">
        <v>370</v>
      </c>
      <c r="AB31" s="79"/>
      <c r="AC31" s="79" t="b">
        <v>0</v>
      </c>
      <c r="AD31" s="79">
        <v>0</v>
      </c>
      <c r="AE31" s="85" t="s">
        <v>394</v>
      </c>
      <c r="AF31" s="79" t="b">
        <v>0</v>
      </c>
      <c r="AG31" s="79" t="s">
        <v>397</v>
      </c>
      <c r="AH31" s="79"/>
      <c r="AI31" s="85" t="s">
        <v>394</v>
      </c>
      <c r="AJ31" s="79" t="b">
        <v>0</v>
      </c>
      <c r="AK31" s="79">
        <v>13</v>
      </c>
      <c r="AL31" s="85" t="s">
        <v>372</v>
      </c>
      <c r="AM31" s="79" t="s">
        <v>401</v>
      </c>
      <c r="AN31" s="79" t="b">
        <v>0</v>
      </c>
      <c r="AO31" s="85" t="s">
        <v>372</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223</v>
      </c>
      <c r="B32" s="64" t="s">
        <v>251</v>
      </c>
      <c r="C32" s="65" t="s">
        <v>1062</v>
      </c>
      <c r="D32" s="66">
        <v>3</v>
      </c>
      <c r="E32" s="67" t="s">
        <v>132</v>
      </c>
      <c r="F32" s="68">
        <v>32</v>
      </c>
      <c r="G32" s="65"/>
      <c r="H32" s="69"/>
      <c r="I32" s="70"/>
      <c r="J32" s="70"/>
      <c r="K32" s="34" t="s">
        <v>65</v>
      </c>
      <c r="L32" s="77">
        <v>32</v>
      </c>
      <c r="M32" s="77"/>
      <c r="N32" s="72"/>
      <c r="O32" s="79" t="s">
        <v>258</v>
      </c>
      <c r="P32" s="81">
        <v>43478.367800925924</v>
      </c>
      <c r="Q32" s="79" t="s">
        <v>266</v>
      </c>
      <c r="R32" s="79"/>
      <c r="S32" s="79"/>
      <c r="T32" s="79"/>
      <c r="U32" s="79"/>
      <c r="V32" s="82" t="s">
        <v>305</v>
      </c>
      <c r="W32" s="81">
        <v>43478.367800925924</v>
      </c>
      <c r="X32" s="82" t="s">
        <v>335</v>
      </c>
      <c r="Y32" s="79"/>
      <c r="Z32" s="79"/>
      <c r="AA32" s="85" t="s">
        <v>370</v>
      </c>
      <c r="AB32" s="79"/>
      <c r="AC32" s="79" t="b">
        <v>0</v>
      </c>
      <c r="AD32" s="79">
        <v>0</v>
      </c>
      <c r="AE32" s="85" t="s">
        <v>394</v>
      </c>
      <c r="AF32" s="79" t="b">
        <v>0</v>
      </c>
      <c r="AG32" s="79" t="s">
        <v>397</v>
      </c>
      <c r="AH32" s="79"/>
      <c r="AI32" s="85" t="s">
        <v>394</v>
      </c>
      <c r="AJ32" s="79" t="b">
        <v>0</v>
      </c>
      <c r="AK32" s="79">
        <v>13</v>
      </c>
      <c r="AL32" s="85" t="s">
        <v>372</v>
      </c>
      <c r="AM32" s="79" t="s">
        <v>401</v>
      </c>
      <c r="AN32" s="79" t="b">
        <v>0</v>
      </c>
      <c r="AO32" s="85" t="s">
        <v>372</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223</v>
      </c>
      <c r="B33" s="64" t="s">
        <v>252</v>
      </c>
      <c r="C33" s="65" t="s">
        <v>1062</v>
      </c>
      <c r="D33" s="66">
        <v>3</v>
      </c>
      <c r="E33" s="67" t="s">
        <v>132</v>
      </c>
      <c r="F33" s="68">
        <v>32</v>
      </c>
      <c r="G33" s="65"/>
      <c r="H33" s="69"/>
      <c r="I33" s="70"/>
      <c r="J33" s="70"/>
      <c r="K33" s="34" t="s">
        <v>65</v>
      </c>
      <c r="L33" s="77">
        <v>33</v>
      </c>
      <c r="M33" s="77"/>
      <c r="N33" s="72"/>
      <c r="O33" s="79" t="s">
        <v>258</v>
      </c>
      <c r="P33" s="81">
        <v>43478.367800925924</v>
      </c>
      <c r="Q33" s="79" t="s">
        <v>266</v>
      </c>
      <c r="R33" s="79"/>
      <c r="S33" s="79"/>
      <c r="T33" s="79"/>
      <c r="U33" s="79"/>
      <c r="V33" s="82" t="s">
        <v>305</v>
      </c>
      <c r="W33" s="81">
        <v>43478.367800925924</v>
      </c>
      <c r="X33" s="82" t="s">
        <v>335</v>
      </c>
      <c r="Y33" s="79"/>
      <c r="Z33" s="79"/>
      <c r="AA33" s="85" t="s">
        <v>370</v>
      </c>
      <c r="AB33" s="79"/>
      <c r="AC33" s="79" t="b">
        <v>0</v>
      </c>
      <c r="AD33" s="79">
        <v>0</v>
      </c>
      <c r="AE33" s="85" t="s">
        <v>394</v>
      </c>
      <c r="AF33" s="79" t="b">
        <v>0</v>
      </c>
      <c r="AG33" s="79" t="s">
        <v>397</v>
      </c>
      <c r="AH33" s="79"/>
      <c r="AI33" s="85" t="s">
        <v>394</v>
      </c>
      <c r="AJ33" s="79" t="b">
        <v>0</v>
      </c>
      <c r="AK33" s="79">
        <v>13</v>
      </c>
      <c r="AL33" s="85" t="s">
        <v>372</v>
      </c>
      <c r="AM33" s="79" t="s">
        <v>401</v>
      </c>
      <c r="AN33" s="79" t="b">
        <v>0</v>
      </c>
      <c r="AO33" s="85" t="s">
        <v>372</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223</v>
      </c>
      <c r="B34" s="64" t="s">
        <v>225</v>
      </c>
      <c r="C34" s="65" t="s">
        <v>1062</v>
      </c>
      <c r="D34" s="66">
        <v>3</v>
      </c>
      <c r="E34" s="67" t="s">
        <v>132</v>
      </c>
      <c r="F34" s="68">
        <v>32</v>
      </c>
      <c r="G34" s="65"/>
      <c r="H34" s="69"/>
      <c r="I34" s="70"/>
      <c r="J34" s="70"/>
      <c r="K34" s="34" t="s">
        <v>65</v>
      </c>
      <c r="L34" s="77">
        <v>34</v>
      </c>
      <c r="M34" s="77"/>
      <c r="N34" s="72"/>
      <c r="O34" s="79" t="s">
        <v>258</v>
      </c>
      <c r="P34" s="81">
        <v>43478.367800925924</v>
      </c>
      <c r="Q34" s="79" t="s">
        <v>266</v>
      </c>
      <c r="R34" s="79"/>
      <c r="S34" s="79"/>
      <c r="T34" s="79"/>
      <c r="U34" s="79"/>
      <c r="V34" s="82" t="s">
        <v>305</v>
      </c>
      <c r="W34" s="81">
        <v>43478.367800925924</v>
      </c>
      <c r="X34" s="82" t="s">
        <v>335</v>
      </c>
      <c r="Y34" s="79"/>
      <c r="Z34" s="79"/>
      <c r="AA34" s="85" t="s">
        <v>370</v>
      </c>
      <c r="AB34" s="79"/>
      <c r="AC34" s="79" t="b">
        <v>0</v>
      </c>
      <c r="AD34" s="79">
        <v>0</v>
      </c>
      <c r="AE34" s="85" t="s">
        <v>394</v>
      </c>
      <c r="AF34" s="79" t="b">
        <v>0</v>
      </c>
      <c r="AG34" s="79" t="s">
        <v>397</v>
      </c>
      <c r="AH34" s="79"/>
      <c r="AI34" s="85" t="s">
        <v>394</v>
      </c>
      <c r="AJ34" s="79" t="b">
        <v>0</v>
      </c>
      <c r="AK34" s="79">
        <v>13</v>
      </c>
      <c r="AL34" s="85" t="s">
        <v>372</v>
      </c>
      <c r="AM34" s="79" t="s">
        <v>401</v>
      </c>
      <c r="AN34" s="79" t="b">
        <v>0</v>
      </c>
      <c r="AO34" s="85" t="s">
        <v>372</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11</v>
      </c>
      <c r="BK34" s="49">
        <v>100</v>
      </c>
      <c r="BL34" s="48">
        <v>11</v>
      </c>
    </row>
    <row r="35" spans="1:64" ht="15">
      <c r="A35" s="64" t="s">
        <v>224</v>
      </c>
      <c r="B35" s="64" t="s">
        <v>220</v>
      </c>
      <c r="C35" s="65" t="s">
        <v>1062</v>
      </c>
      <c r="D35" s="66">
        <v>3</v>
      </c>
      <c r="E35" s="67" t="s">
        <v>132</v>
      </c>
      <c r="F35" s="68">
        <v>32</v>
      </c>
      <c r="G35" s="65"/>
      <c r="H35" s="69"/>
      <c r="I35" s="70"/>
      <c r="J35" s="70"/>
      <c r="K35" s="34" t="s">
        <v>65</v>
      </c>
      <c r="L35" s="77">
        <v>35</v>
      </c>
      <c r="M35" s="77"/>
      <c r="N35" s="72"/>
      <c r="O35" s="79" t="s">
        <v>258</v>
      </c>
      <c r="P35" s="81">
        <v>43478.480844907404</v>
      </c>
      <c r="Q35" s="79" t="s">
        <v>260</v>
      </c>
      <c r="R35" s="79"/>
      <c r="S35" s="79"/>
      <c r="T35" s="79"/>
      <c r="U35" s="79"/>
      <c r="V35" s="82" t="s">
        <v>306</v>
      </c>
      <c r="W35" s="81">
        <v>43478.480844907404</v>
      </c>
      <c r="X35" s="82" t="s">
        <v>336</v>
      </c>
      <c r="Y35" s="79"/>
      <c r="Z35" s="79"/>
      <c r="AA35" s="85" t="s">
        <v>371</v>
      </c>
      <c r="AB35" s="79"/>
      <c r="AC35" s="79" t="b">
        <v>0</v>
      </c>
      <c r="AD35" s="79">
        <v>0</v>
      </c>
      <c r="AE35" s="85" t="s">
        <v>394</v>
      </c>
      <c r="AF35" s="79" t="b">
        <v>1</v>
      </c>
      <c r="AG35" s="79" t="s">
        <v>397</v>
      </c>
      <c r="AH35" s="79"/>
      <c r="AI35" s="85" t="s">
        <v>398</v>
      </c>
      <c r="AJ35" s="79" t="b">
        <v>0</v>
      </c>
      <c r="AK35" s="79">
        <v>20</v>
      </c>
      <c r="AL35" s="85" t="s">
        <v>367</v>
      </c>
      <c r="AM35" s="79" t="s">
        <v>403</v>
      </c>
      <c r="AN35" s="79" t="b">
        <v>0</v>
      </c>
      <c r="AO35" s="85" t="s">
        <v>367</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v>1</v>
      </c>
      <c r="BE35" s="49">
        <v>5</v>
      </c>
      <c r="BF35" s="48">
        <v>0</v>
      </c>
      <c r="BG35" s="49">
        <v>0</v>
      </c>
      <c r="BH35" s="48">
        <v>0</v>
      </c>
      <c r="BI35" s="49">
        <v>0</v>
      </c>
      <c r="BJ35" s="48">
        <v>19</v>
      </c>
      <c r="BK35" s="49">
        <v>95</v>
      </c>
      <c r="BL35" s="48">
        <v>20</v>
      </c>
    </row>
    <row r="36" spans="1:64" ht="15">
      <c r="A36" s="64" t="s">
        <v>225</v>
      </c>
      <c r="B36" s="64" t="s">
        <v>253</v>
      </c>
      <c r="C36" s="65" t="s">
        <v>1062</v>
      </c>
      <c r="D36" s="66">
        <v>3</v>
      </c>
      <c r="E36" s="67" t="s">
        <v>132</v>
      </c>
      <c r="F36" s="68">
        <v>32</v>
      </c>
      <c r="G36" s="65"/>
      <c r="H36" s="69"/>
      <c r="I36" s="70"/>
      <c r="J36" s="70"/>
      <c r="K36" s="34" t="s">
        <v>65</v>
      </c>
      <c r="L36" s="77">
        <v>36</v>
      </c>
      <c r="M36" s="77"/>
      <c r="N36" s="72"/>
      <c r="O36" s="79" t="s">
        <v>258</v>
      </c>
      <c r="P36" s="81">
        <v>43474.530590277776</v>
      </c>
      <c r="Q36" s="79" t="s">
        <v>267</v>
      </c>
      <c r="R36" s="79"/>
      <c r="S36" s="79"/>
      <c r="T36" s="79"/>
      <c r="U36" s="82" t="s">
        <v>290</v>
      </c>
      <c r="V36" s="82" t="s">
        <v>290</v>
      </c>
      <c r="W36" s="81">
        <v>43474.530590277776</v>
      </c>
      <c r="X36" s="82" t="s">
        <v>337</v>
      </c>
      <c r="Y36" s="79"/>
      <c r="Z36" s="79"/>
      <c r="AA36" s="85" t="s">
        <v>372</v>
      </c>
      <c r="AB36" s="85" t="s">
        <v>393</v>
      </c>
      <c r="AC36" s="79" t="b">
        <v>0</v>
      </c>
      <c r="AD36" s="79">
        <v>10</v>
      </c>
      <c r="AE36" s="85" t="s">
        <v>396</v>
      </c>
      <c r="AF36" s="79" t="b">
        <v>0</v>
      </c>
      <c r="AG36" s="79" t="s">
        <v>397</v>
      </c>
      <c r="AH36" s="79"/>
      <c r="AI36" s="85" t="s">
        <v>394</v>
      </c>
      <c r="AJ36" s="79" t="b">
        <v>0</v>
      </c>
      <c r="AK36" s="79">
        <v>13</v>
      </c>
      <c r="AL36" s="85" t="s">
        <v>394</v>
      </c>
      <c r="AM36" s="79" t="s">
        <v>401</v>
      </c>
      <c r="AN36" s="79" t="b">
        <v>0</v>
      </c>
      <c r="AO36" s="85" t="s">
        <v>393</v>
      </c>
      <c r="AP36" s="79" t="s">
        <v>406</v>
      </c>
      <c r="AQ36" s="79">
        <v>0</v>
      </c>
      <c r="AR36" s="79">
        <v>0</v>
      </c>
      <c r="AS36" s="79" t="s">
        <v>408</v>
      </c>
      <c r="AT36" s="79" t="s">
        <v>410</v>
      </c>
      <c r="AU36" s="79" t="s">
        <v>412</v>
      </c>
      <c r="AV36" s="79" t="s">
        <v>414</v>
      </c>
      <c r="AW36" s="79" t="s">
        <v>416</v>
      </c>
      <c r="AX36" s="79" t="s">
        <v>418</v>
      </c>
      <c r="AY36" s="79" t="s">
        <v>420</v>
      </c>
      <c r="AZ36" s="82" t="s">
        <v>422</v>
      </c>
      <c r="BA36">
        <v>1</v>
      </c>
      <c r="BB36" s="78" t="str">
        <f>REPLACE(INDEX(GroupVertices[Group],MATCH(Edges[[#This Row],[Vertex 1]],GroupVertices[Vertex],0)),1,1,"")</f>
        <v>1</v>
      </c>
      <c r="BC36" s="78" t="str">
        <f>REPLACE(INDEX(GroupVertices[Group],MATCH(Edges[[#This Row],[Vertex 2]],GroupVertices[Vertex],0)),1,1,"")</f>
        <v>1</v>
      </c>
      <c r="BD36" s="48"/>
      <c r="BE36" s="49"/>
      <c r="BF36" s="48"/>
      <c r="BG36" s="49"/>
      <c r="BH36" s="48"/>
      <c r="BI36" s="49"/>
      <c r="BJ36" s="48"/>
      <c r="BK36" s="49"/>
      <c r="BL36" s="48"/>
    </row>
    <row r="37" spans="1:64" ht="15">
      <c r="A37" s="64" t="s">
        <v>225</v>
      </c>
      <c r="B37" s="64" t="s">
        <v>254</v>
      </c>
      <c r="C37" s="65" t="s">
        <v>1062</v>
      </c>
      <c r="D37" s="66">
        <v>3</v>
      </c>
      <c r="E37" s="67" t="s">
        <v>132</v>
      </c>
      <c r="F37" s="68">
        <v>32</v>
      </c>
      <c r="G37" s="65"/>
      <c r="H37" s="69"/>
      <c r="I37" s="70"/>
      <c r="J37" s="70"/>
      <c r="K37" s="34" t="s">
        <v>65</v>
      </c>
      <c r="L37" s="77">
        <v>37</v>
      </c>
      <c r="M37" s="77"/>
      <c r="N37" s="72"/>
      <c r="O37" s="79" t="s">
        <v>258</v>
      </c>
      <c r="P37" s="81">
        <v>43474.530590277776</v>
      </c>
      <c r="Q37" s="79" t="s">
        <v>267</v>
      </c>
      <c r="R37" s="79"/>
      <c r="S37" s="79"/>
      <c r="T37" s="79"/>
      <c r="U37" s="82" t="s">
        <v>290</v>
      </c>
      <c r="V37" s="82" t="s">
        <v>290</v>
      </c>
      <c r="W37" s="81">
        <v>43474.530590277776</v>
      </c>
      <c r="X37" s="82" t="s">
        <v>337</v>
      </c>
      <c r="Y37" s="79"/>
      <c r="Z37" s="79"/>
      <c r="AA37" s="85" t="s">
        <v>372</v>
      </c>
      <c r="AB37" s="85" t="s">
        <v>393</v>
      </c>
      <c r="AC37" s="79" t="b">
        <v>0</v>
      </c>
      <c r="AD37" s="79">
        <v>10</v>
      </c>
      <c r="AE37" s="85" t="s">
        <v>396</v>
      </c>
      <c r="AF37" s="79" t="b">
        <v>0</v>
      </c>
      <c r="AG37" s="79" t="s">
        <v>397</v>
      </c>
      <c r="AH37" s="79"/>
      <c r="AI37" s="85" t="s">
        <v>394</v>
      </c>
      <c r="AJ37" s="79" t="b">
        <v>0</v>
      </c>
      <c r="AK37" s="79">
        <v>13</v>
      </c>
      <c r="AL37" s="85" t="s">
        <v>394</v>
      </c>
      <c r="AM37" s="79" t="s">
        <v>401</v>
      </c>
      <c r="AN37" s="79" t="b">
        <v>0</v>
      </c>
      <c r="AO37" s="85" t="s">
        <v>393</v>
      </c>
      <c r="AP37" s="79" t="s">
        <v>406</v>
      </c>
      <c r="AQ37" s="79">
        <v>0</v>
      </c>
      <c r="AR37" s="79">
        <v>0</v>
      </c>
      <c r="AS37" s="79" t="s">
        <v>408</v>
      </c>
      <c r="AT37" s="79" t="s">
        <v>410</v>
      </c>
      <c r="AU37" s="79" t="s">
        <v>412</v>
      </c>
      <c r="AV37" s="79" t="s">
        <v>414</v>
      </c>
      <c r="AW37" s="79" t="s">
        <v>416</v>
      </c>
      <c r="AX37" s="79" t="s">
        <v>418</v>
      </c>
      <c r="AY37" s="79" t="s">
        <v>420</v>
      </c>
      <c r="AZ37" s="82" t="s">
        <v>422</v>
      </c>
      <c r="BA37">
        <v>1</v>
      </c>
      <c r="BB37" s="78" t="str">
        <f>REPLACE(INDEX(GroupVertices[Group],MATCH(Edges[[#This Row],[Vertex 1]],GroupVertices[Vertex],0)),1,1,"")</f>
        <v>1</v>
      </c>
      <c r="BC37" s="78" t="str">
        <f>REPLACE(INDEX(GroupVertices[Group],MATCH(Edges[[#This Row],[Vertex 2]],GroupVertices[Vertex],0)),1,1,"")</f>
        <v>1</v>
      </c>
      <c r="BD37" s="48"/>
      <c r="BE37" s="49"/>
      <c r="BF37" s="48"/>
      <c r="BG37" s="49"/>
      <c r="BH37" s="48"/>
      <c r="BI37" s="49"/>
      <c r="BJ37" s="48"/>
      <c r="BK37" s="49"/>
      <c r="BL37" s="48"/>
    </row>
    <row r="38" spans="1:64" ht="15">
      <c r="A38" s="64" t="s">
        <v>225</v>
      </c>
      <c r="B38" s="64" t="s">
        <v>255</v>
      </c>
      <c r="C38" s="65" t="s">
        <v>1062</v>
      </c>
      <c r="D38" s="66">
        <v>3</v>
      </c>
      <c r="E38" s="67" t="s">
        <v>132</v>
      </c>
      <c r="F38" s="68">
        <v>32</v>
      </c>
      <c r="G38" s="65"/>
      <c r="H38" s="69"/>
      <c r="I38" s="70"/>
      <c r="J38" s="70"/>
      <c r="K38" s="34" t="s">
        <v>65</v>
      </c>
      <c r="L38" s="77">
        <v>38</v>
      </c>
      <c r="M38" s="77"/>
      <c r="N38" s="72"/>
      <c r="O38" s="79" t="s">
        <v>258</v>
      </c>
      <c r="P38" s="81">
        <v>43474.530590277776</v>
      </c>
      <c r="Q38" s="79" t="s">
        <v>267</v>
      </c>
      <c r="R38" s="79"/>
      <c r="S38" s="79"/>
      <c r="T38" s="79"/>
      <c r="U38" s="82" t="s">
        <v>290</v>
      </c>
      <c r="V38" s="82" t="s">
        <v>290</v>
      </c>
      <c r="W38" s="81">
        <v>43474.530590277776</v>
      </c>
      <c r="X38" s="82" t="s">
        <v>337</v>
      </c>
      <c r="Y38" s="79"/>
      <c r="Z38" s="79"/>
      <c r="AA38" s="85" t="s">
        <v>372</v>
      </c>
      <c r="AB38" s="85" t="s">
        <v>393</v>
      </c>
      <c r="AC38" s="79" t="b">
        <v>0</v>
      </c>
      <c r="AD38" s="79">
        <v>10</v>
      </c>
      <c r="AE38" s="85" t="s">
        <v>396</v>
      </c>
      <c r="AF38" s="79" t="b">
        <v>0</v>
      </c>
      <c r="AG38" s="79" t="s">
        <v>397</v>
      </c>
      <c r="AH38" s="79"/>
      <c r="AI38" s="85" t="s">
        <v>394</v>
      </c>
      <c r="AJ38" s="79" t="b">
        <v>0</v>
      </c>
      <c r="AK38" s="79">
        <v>13</v>
      </c>
      <c r="AL38" s="85" t="s">
        <v>394</v>
      </c>
      <c r="AM38" s="79" t="s">
        <v>401</v>
      </c>
      <c r="AN38" s="79" t="b">
        <v>0</v>
      </c>
      <c r="AO38" s="85" t="s">
        <v>393</v>
      </c>
      <c r="AP38" s="79" t="s">
        <v>406</v>
      </c>
      <c r="AQ38" s="79">
        <v>0</v>
      </c>
      <c r="AR38" s="79">
        <v>0</v>
      </c>
      <c r="AS38" s="79" t="s">
        <v>408</v>
      </c>
      <c r="AT38" s="79" t="s">
        <v>410</v>
      </c>
      <c r="AU38" s="79" t="s">
        <v>412</v>
      </c>
      <c r="AV38" s="79" t="s">
        <v>414</v>
      </c>
      <c r="AW38" s="79" t="s">
        <v>416</v>
      </c>
      <c r="AX38" s="79" t="s">
        <v>418</v>
      </c>
      <c r="AY38" s="79" t="s">
        <v>420</v>
      </c>
      <c r="AZ38" s="82" t="s">
        <v>422</v>
      </c>
      <c r="BA38">
        <v>1</v>
      </c>
      <c r="BB38" s="78" t="str">
        <f>REPLACE(INDEX(GroupVertices[Group],MATCH(Edges[[#This Row],[Vertex 1]],GroupVertices[Vertex],0)),1,1,"")</f>
        <v>1</v>
      </c>
      <c r="BC38" s="78" t="str">
        <f>REPLACE(INDEX(GroupVertices[Group],MATCH(Edges[[#This Row],[Vertex 2]],GroupVertices[Vertex],0)),1,1,"")</f>
        <v>1</v>
      </c>
      <c r="BD38" s="48"/>
      <c r="BE38" s="49"/>
      <c r="BF38" s="48"/>
      <c r="BG38" s="49"/>
      <c r="BH38" s="48"/>
      <c r="BI38" s="49"/>
      <c r="BJ38" s="48"/>
      <c r="BK38" s="49"/>
      <c r="BL38" s="48"/>
    </row>
    <row r="39" spans="1:64" ht="15">
      <c r="A39" s="64" t="s">
        <v>225</v>
      </c>
      <c r="B39" s="64" t="s">
        <v>256</v>
      </c>
      <c r="C39" s="65" t="s">
        <v>1062</v>
      </c>
      <c r="D39" s="66">
        <v>3</v>
      </c>
      <c r="E39" s="67" t="s">
        <v>132</v>
      </c>
      <c r="F39" s="68">
        <v>32</v>
      </c>
      <c r="G39" s="65"/>
      <c r="H39" s="69"/>
      <c r="I39" s="70"/>
      <c r="J39" s="70"/>
      <c r="K39" s="34" t="s">
        <v>65</v>
      </c>
      <c r="L39" s="77">
        <v>39</v>
      </c>
      <c r="M39" s="77"/>
      <c r="N39" s="72"/>
      <c r="O39" s="79" t="s">
        <v>258</v>
      </c>
      <c r="P39" s="81">
        <v>43474.530590277776</v>
      </c>
      <c r="Q39" s="79" t="s">
        <v>267</v>
      </c>
      <c r="R39" s="79"/>
      <c r="S39" s="79"/>
      <c r="T39" s="79"/>
      <c r="U39" s="82" t="s">
        <v>290</v>
      </c>
      <c r="V39" s="82" t="s">
        <v>290</v>
      </c>
      <c r="W39" s="81">
        <v>43474.530590277776</v>
      </c>
      <c r="X39" s="82" t="s">
        <v>337</v>
      </c>
      <c r="Y39" s="79"/>
      <c r="Z39" s="79"/>
      <c r="AA39" s="85" t="s">
        <v>372</v>
      </c>
      <c r="AB39" s="85" t="s">
        <v>393</v>
      </c>
      <c r="AC39" s="79" t="b">
        <v>0</v>
      </c>
      <c r="AD39" s="79">
        <v>10</v>
      </c>
      <c r="AE39" s="85" t="s">
        <v>396</v>
      </c>
      <c r="AF39" s="79" t="b">
        <v>0</v>
      </c>
      <c r="AG39" s="79" t="s">
        <v>397</v>
      </c>
      <c r="AH39" s="79"/>
      <c r="AI39" s="85" t="s">
        <v>394</v>
      </c>
      <c r="AJ39" s="79" t="b">
        <v>0</v>
      </c>
      <c r="AK39" s="79">
        <v>13</v>
      </c>
      <c r="AL39" s="85" t="s">
        <v>394</v>
      </c>
      <c r="AM39" s="79" t="s">
        <v>401</v>
      </c>
      <c r="AN39" s="79" t="b">
        <v>0</v>
      </c>
      <c r="AO39" s="85" t="s">
        <v>393</v>
      </c>
      <c r="AP39" s="79" t="s">
        <v>406</v>
      </c>
      <c r="AQ39" s="79">
        <v>0</v>
      </c>
      <c r="AR39" s="79">
        <v>0</v>
      </c>
      <c r="AS39" s="79" t="s">
        <v>408</v>
      </c>
      <c r="AT39" s="79" t="s">
        <v>410</v>
      </c>
      <c r="AU39" s="79" t="s">
        <v>412</v>
      </c>
      <c r="AV39" s="79" t="s">
        <v>414</v>
      </c>
      <c r="AW39" s="79" t="s">
        <v>416</v>
      </c>
      <c r="AX39" s="79" t="s">
        <v>418</v>
      </c>
      <c r="AY39" s="79" t="s">
        <v>420</v>
      </c>
      <c r="AZ39" s="82" t="s">
        <v>422</v>
      </c>
      <c r="BA39">
        <v>1</v>
      </c>
      <c r="BB39" s="78" t="str">
        <f>REPLACE(INDEX(GroupVertices[Group],MATCH(Edges[[#This Row],[Vertex 1]],GroupVertices[Vertex],0)),1,1,"")</f>
        <v>1</v>
      </c>
      <c r="BC39" s="78" t="str">
        <f>REPLACE(INDEX(GroupVertices[Group],MATCH(Edges[[#This Row],[Vertex 2]],GroupVertices[Vertex],0)),1,1,"")</f>
        <v>1</v>
      </c>
      <c r="BD39" s="48"/>
      <c r="BE39" s="49"/>
      <c r="BF39" s="48"/>
      <c r="BG39" s="49"/>
      <c r="BH39" s="48"/>
      <c r="BI39" s="49"/>
      <c r="BJ39" s="48"/>
      <c r="BK39" s="49"/>
      <c r="BL39" s="48"/>
    </row>
    <row r="40" spans="1:64" ht="15">
      <c r="A40" s="64" t="s">
        <v>225</v>
      </c>
      <c r="B40" s="64" t="s">
        <v>257</v>
      </c>
      <c r="C40" s="65" t="s">
        <v>1062</v>
      </c>
      <c r="D40" s="66">
        <v>3</v>
      </c>
      <c r="E40" s="67" t="s">
        <v>132</v>
      </c>
      <c r="F40" s="68">
        <v>32</v>
      </c>
      <c r="G40" s="65"/>
      <c r="H40" s="69"/>
      <c r="I40" s="70"/>
      <c r="J40" s="70"/>
      <c r="K40" s="34" t="s">
        <v>65</v>
      </c>
      <c r="L40" s="77">
        <v>40</v>
      </c>
      <c r="M40" s="77"/>
      <c r="N40" s="72"/>
      <c r="O40" s="79" t="s">
        <v>258</v>
      </c>
      <c r="P40" s="81">
        <v>43474.530590277776</v>
      </c>
      <c r="Q40" s="79" t="s">
        <v>267</v>
      </c>
      <c r="R40" s="79"/>
      <c r="S40" s="79"/>
      <c r="T40" s="79"/>
      <c r="U40" s="82" t="s">
        <v>290</v>
      </c>
      <c r="V40" s="82" t="s">
        <v>290</v>
      </c>
      <c r="W40" s="81">
        <v>43474.530590277776</v>
      </c>
      <c r="X40" s="82" t="s">
        <v>337</v>
      </c>
      <c r="Y40" s="79"/>
      <c r="Z40" s="79"/>
      <c r="AA40" s="85" t="s">
        <v>372</v>
      </c>
      <c r="AB40" s="85" t="s">
        <v>393</v>
      </c>
      <c r="AC40" s="79" t="b">
        <v>0</v>
      </c>
      <c r="AD40" s="79">
        <v>10</v>
      </c>
      <c r="AE40" s="85" t="s">
        <v>396</v>
      </c>
      <c r="AF40" s="79" t="b">
        <v>0</v>
      </c>
      <c r="AG40" s="79" t="s">
        <v>397</v>
      </c>
      <c r="AH40" s="79"/>
      <c r="AI40" s="85" t="s">
        <v>394</v>
      </c>
      <c r="AJ40" s="79" t="b">
        <v>0</v>
      </c>
      <c r="AK40" s="79">
        <v>13</v>
      </c>
      <c r="AL40" s="85" t="s">
        <v>394</v>
      </c>
      <c r="AM40" s="79" t="s">
        <v>401</v>
      </c>
      <c r="AN40" s="79" t="b">
        <v>0</v>
      </c>
      <c r="AO40" s="85" t="s">
        <v>393</v>
      </c>
      <c r="AP40" s="79" t="s">
        <v>406</v>
      </c>
      <c r="AQ40" s="79">
        <v>0</v>
      </c>
      <c r="AR40" s="79">
        <v>0</v>
      </c>
      <c r="AS40" s="79" t="s">
        <v>408</v>
      </c>
      <c r="AT40" s="79" t="s">
        <v>410</v>
      </c>
      <c r="AU40" s="79" t="s">
        <v>412</v>
      </c>
      <c r="AV40" s="79" t="s">
        <v>414</v>
      </c>
      <c r="AW40" s="79" t="s">
        <v>416</v>
      </c>
      <c r="AX40" s="79" t="s">
        <v>418</v>
      </c>
      <c r="AY40" s="79" t="s">
        <v>420</v>
      </c>
      <c r="AZ40" s="82" t="s">
        <v>422</v>
      </c>
      <c r="BA40">
        <v>1</v>
      </c>
      <c r="BB40" s="78" t="str">
        <f>REPLACE(INDEX(GroupVertices[Group],MATCH(Edges[[#This Row],[Vertex 1]],GroupVertices[Vertex],0)),1,1,"")</f>
        <v>1</v>
      </c>
      <c r="BC40" s="78" t="str">
        <f>REPLACE(INDEX(GroupVertices[Group],MATCH(Edges[[#This Row],[Vertex 2]],GroupVertices[Vertex],0)),1,1,"")</f>
        <v>1</v>
      </c>
      <c r="BD40" s="48">
        <v>1</v>
      </c>
      <c r="BE40" s="49">
        <v>1.5151515151515151</v>
      </c>
      <c r="BF40" s="48">
        <v>1</v>
      </c>
      <c r="BG40" s="49">
        <v>1.5151515151515151</v>
      </c>
      <c r="BH40" s="48">
        <v>0</v>
      </c>
      <c r="BI40" s="49">
        <v>0</v>
      </c>
      <c r="BJ40" s="48">
        <v>64</v>
      </c>
      <c r="BK40" s="49">
        <v>96.96969696969697</v>
      </c>
      <c r="BL40" s="48">
        <v>66</v>
      </c>
    </row>
    <row r="41" spans="1:64" ht="15">
      <c r="A41" s="64" t="s">
        <v>226</v>
      </c>
      <c r="B41" s="64" t="s">
        <v>244</v>
      </c>
      <c r="C41" s="65" t="s">
        <v>1062</v>
      </c>
      <c r="D41" s="66">
        <v>3</v>
      </c>
      <c r="E41" s="67" t="s">
        <v>132</v>
      </c>
      <c r="F41" s="68">
        <v>32</v>
      </c>
      <c r="G41" s="65"/>
      <c r="H41" s="69"/>
      <c r="I41" s="70"/>
      <c r="J41" s="70"/>
      <c r="K41" s="34" t="s">
        <v>65</v>
      </c>
      <c r="L41" s="77">
        <v>41</v>
      </c>
      <c r="M41" s="77"/>
      <c r="N41" s="72"/>
      <c r="O41" s="79" t="s">
        <v>258</v>
      </c>
      <c r="P41" s="81">
        <v>43481.16701388889</v>
      </c>
      <c r="Q41" s="79" t="s">
        <v>266</v>
      </c>
      <c r="R41" s="79"/>
      <c r="S41" s="79"/>
      <c r="T41" s="79"/>
      <c r="U41" s="79"/>
      <c r="V41" s="82" t="s">
        <v>307</v>
      </c>
      <c r="W41" s="81">
        <v>43481.16701388889</v>
      </c>
      <c r="X41" s="82" t="s">
        <v>338</v>
      </c>
      <c r="Y41" s="79"/>
      <c r="Z41" s="79"/>
      <c r="AA41" s="85" t="s">
        <v>373</v>
      </c>
      <c r="AB41" s="79"/>
      <c r="AC41" s="79" t="b">
        <v>0</v>
      </c>
      <c r="AD41" s="79">
        <v>0</v>
      </c>
      <c r="AE41" s="85" t="s">
        <v>394</v>
      </c>
      <c r="AF41" s="79" t="b">
        <v>0</v>
      </c>
      <c r="AG41" s="79" t="s">
        <v>397</v>
      </c>
      <c r="AH41" s="79"/>
      <c r="AI41" s="85" t="s">
        <v>394</v>
      </c>
      <c r="AJ41" s="79" t="b">
        <v>0</v>
      </c>
      <c r="AK41" s="79">
        <v>13</v>
      </c>
      <c r="AL41" s="85" t="s">
        <v>372</v>
      </c>
      <c r="AM41" s="79" t="s">
        <v>404</v>
      </c>
      <c r="AN41" s="79" t="b">
        <v>0</v>
      </c>
      <c r="AO41" s="85" t="s">
        <v>372</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226</v>
      </c>
      <c r="B42" s="64" t="s">
        <v>245</v>
      </c>
      <c r="C42" s="65" t="s">
        <v>1062</v>
      </c>
      <c r="D42" s="66">
        <v>3</v>
      </c>
      <c r="E42" s="67" t="s">
        <v>132</v>
      </c>
      <c r="F42" s="68">
        <v>32</v>
      </c>
      <c r="G42" s="65"/>
      <c r="H42" s="69"/>
      <c r="I42" s="70"/>
      <c r="J42" s="70"/>
      <c r="K42" s="34" t="s">
        <v>65</v>
      </c>
      <c r="L42" s="77">
        <v>42</v>
      </c>
      <c r="M42" s="77"/>
      <c r="N42" s="72"/>
      <c r="O42" s="79" t="s">
        <v>258</v>
      </c>
      <c r="P42" s="81">
        <v>43481.16701388889</v>
      </c>
      <c r="Q42" s="79" t="s">
        <v>266</v>
      </c>
      <c r="R42" s="79"/>
      <c r="S42" s="79"/>
      <c r="T42" s="79"/>
      <c r="U42" s="79"/>
      <c r="V42" s="82" t="s">
        <v>307</v>
      </c>
      <c r="W42" s="81">
        <v>43481.16701388889</v>
      </c>
      <c r="X42" s="82" t="s">
        <v>338</v>
      </c>
      <c r="Y42" s="79"/>
      <c r="Z42" s="79"/>
      <c r="AA42" s="85" t="s">
        <v>373</v>
      </c>
      <c r="AB42" s="79"/>
      <c r="AC42" s="79" t="b">
        <v>0</v>
      </c>
      <c r="AD42" s="79">
        <v>0</v>
      </c>
      <c r="AE42" s="85" t="s">
        <v>394</v>
      </c>
      <c r="AF42" s="79" t="b">
        <v>0</v>
      </c>
      <c r="AG42" s="79" t="s">
        <v>397</v>
      </c>
      <c r="AH42" s="79"/>
      <c r="AI42" s="85" t="s">
        <v>394</v>
      </c>
      <c r="AJ42" s="79" t="b">
        <v>0</v>
      </c>
      <c r="AK42" s="79">
        <v>13</v>
      </c>
      <c r="AL42" s="85" t="s">
        <v>372</v>
      </c>
      <c r="AM42" s="79" t="s">
        <v>404</v>
      </c>
      <c r="AN42" s="79" t="b">
        <v>0</v>
      </c>
      <c r="AO42" s="85" t="s">
        <v>372</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c r="BE42" s="49"/>
      <c r="BF42" s="48"/>
      <c r="BG42" s="49"/>
      <c r="BH42" s="48"/>
      <c r="BI42" s="49"/>
      <c r="BJ42" s="48"/>
      <c r="BK42" s="49"/>
      <c r="BL42" s="48"/>
    </row>
    <row r="43" spans="1:64" ht="15">
      <c r="A43" s="64" t="s">
        <v>226</v>
      </c>
      <c r="B43" s="64" t="s">
        <v>246</v>
      </c>
      <c r="C43" s="65" t="s">
        <v>1062</v>
      </c>
      <c r="D43" s="66">
        <v>3</v>
      </c>
      <c r="E43" s="67" t="s">
        <v>132</v>
      </c>
      <c r="F43" s="68">
        <v>32</v>
      </c>
      <c r="G43" s="65"/>
      <c r="H43" s="69"/>
      <c r="I43" s="70"/>
      <c r="J43" s="70"/>
      <c r="K43" s="34" t="s">
        <v>65</v>
      </c>
      <c r="L43" s="77">
        <v>43</v>
      </c>
      <c r="M43" s="77"/>
      <c r="N43" s="72"/>
      <c r="O43" s="79" t="s">
        <v>258</v>
      </c>
      <c r="P43" s="81">
        <v>43481.16701388889</v>
      </c>
      <c r="Q43" s="79" t="s">
        <v>266</v>
      </c>
      <c r="R43" s="79"/>
      <c r="S43" s="79"/>
      <c r="T43" s="79"/>
      <c r="U43" s="79"/>
      <c r="V43" s="82" t="s">
        <v>307</v>
      </c>
      <c r="W43" s="81">
        <v>43481.16701388889</v>
      </c>
      <c r="X43" s="82" t="s">
        <v>338</v>
      </c>
      <c r="Y43" s="79"/>
      <c r="Z43" s="79"/>
      <c r="AA43" s="85" t="s">
        <v>373</v>
      </c>
      <c r="AB43" s="79"/>
      <c r="AC43" s="79" t="b">
        <v>0</v>
      </c>
      <c r="AD43" s="79">
        <v>0</v>
      </c>
      <c r="AE43" s="85" t="s">
        <v>394</v>
      </c>
      <c r="AF43" s="79" t="b">
        <v>0</v>
      </c>
      <c r="AG43" s="79" t="s">
        <v>397</v>
      </c>
      <c r="AH43" s="79"/>
      <c r="AI43" s="85" t="s">
        <v>394</v>
      </c>
      <c r="AJ43" s="79" t="b">
        <v>0</v>
      </c>
      <c r="AK43" s="79">
        <v>13</v>
      </c>
      <c r="AL43" s="85" t="s">
        <v>372</v>
      </c>
      <c r="AM43" s="79" t="s">
        <v>404</v>
      </c>
      <c r="AN43" s="79" t="b">
        <v>0</v>
      </c>
      <c r="AO43" s="85" t="s">
        <v>372</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226</v>
      </c>
      <c r="B44" s="64" t="s">
        <v>247</v>
      </c>
      <c r="C44" s="65" t="s">
        <v>1062</v>
      </c>
      <c r="D44" s="66">
        <v>3</v>
      </c>
      <c r="E44" s="67" t="s">
        <v>132</v>
      </c>
      <c r="F44" s="68">
        <v>32</v>
      </c>
      <c r="G44" s="65"/>
      <c r="H44" s="69"/>
      <c r="I44" s="70"/>
      <c r="J44" s="70"/>
      <c r="K44" s="34" t="s">
        <v>65</v>
      </c>
      <c r="L44" s="77">
        <v>44</v>
      </c>
      <c r="M44" s="77"/>
      <c r="N44" s="72"/>
      <c r="O44" s="79" t="s">
        <v>258</v>
      </c>
      <c r="P44" s="81">
        <v>43481.16701388889</v>
      </c>
      <c r="Q44" s="79" t="s">
        <v>266</v>
      </c>
      <c r="R44" s="79"/>
      <c r="S44" s="79"/>
      <c r="T44" s="79"/>
      <c r="U44" s="79"/>
      <c r="V44" s="82" t="s">
        <v>307</v>
      </c>
      <c r="W44" s="81">
        <v>43481.16701388889</v>
      </c>
      <c r="X44" s="82" t="s">
        <v>338</v>
      </c>
      <c r="Y44" s="79"/>
      <c r="Z44" s="79"/>
      <c r="AA44" s="85" t="s">
        <v>373</v>
      </c>
      <c r="AB44" s="79"/>
      <c r="AC44" s="79" t="b">
        <v>0</v>
      </c>
      <c r="AD44" s="79">
        <v>0</v>
      </c>
      <c r="AE44" s="85" t="s">
        <v>394</v>
      </c>
      <c r="AF44" s="79" t="b">
        <v>0</v>
      </c>
      <c r="AG44" s="79" t="s">
        <v>397</v>
      </c>
      <c r="AH44" s="79"/>
      <c r="AI44" s="85" t="s">
        <v>394</v>
      </c>
      <c r="AJ44" s="79" t="b">
        <v>0</v>
      </c>
      <c r="AK44" s="79">
        <v>13</v>
      </c>
      <c r="AL44" s="85" t="s">
        <v>372</v>
      </c>
      <c r="AM44" s="79" t="s">
        <v>404</v>
      </c>
      <c r="AN44" s="79" t="b">
        <v>0</v>
      </c>
      <c r="AO44" s="85" t="s">
        <v>372</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c r="BE44" s="49"/>
      <c r="BF44" s="48"/>
      <c r="BG44" s="49"/>
      <c r="BH44" s="48"/>
      <c r="BI44" s="49"/>
      <c r="BJ44" s="48"/>
      <c r="BK44" s="49"/>
      <c r="BL44" s="48"/>
    </row>
    <row r="45" spans="1:64" ht="15">
      <c r="A45" s="64" t="s">
        <v>226</v>
      </c>
      <c r="B45" s="64" t="s">
        <v>248</v>
      </c>
      <c r="C45" s="65" t="s">
        <v>1062</v>
      </c>
      <c r="D45" s="66">
        <v>3</v>
      </c>
      <c r="E45" s="67" t="s">
        <v>132</v>
      </c>
      <c r="F45" s="68">
        <v>32</v>
      </c>
      <c r="G45" s="65"/>
      <c r="H45" s="69"/>
      <c r="I45" s="70"/>
      <c r="J45" s="70"/>
      <c r="K45" s="34" t="s">
        <v>65</v>
      </c>
      <c r="L45" s="77">
        <v>45</v>
      </c>
      <c r="M45" s="77"/>
      <c r="N45" s="72"/>
      <c r="O45" s="79" t="s">
        <v>258</v>
      </c>
      <c r="P45" s="81">
        <v>43481.16701388889</v>
      </c>
      <c r="Q45" s="79" t="s">
        <v>266</v>
      </c>
      <c r="R45" s="79"/>
      <c r="S45" s="79"/>
      <c r="T45" s="79"/>
      <c r="U45" s="79"/>
      <c r="V45" s="82" t="s">
        <v>307</v>
      </c>
      <c r="W45" s="81">
        <v>43481.16701388889</v>
      </c>
      <c r="X45" s="82" t="s">
        <v>338</v>
      </c>
      <c r="Y45" s="79"/>
      <c r="Z45" s="79"/>
      <c r="AA45" s="85" t="s">
        <v>373</v>
      </c>
      <c r="AB45" s="79"/>
      <c r="AC45" s="79" t="b">
        <v>0</v>
      </c>
      <c r="AD45" s="79">
        <v>0</v>
      </c>
      <c r="AE45" s="85" t="s">
        <v>394</v>
      </c>
      <c r="AF45" s="79" t="b">
        <v>0</v>
      </c>
      <c r="AG45" s="79" t="s">
        <v>397</v>
      </c>
      <c r="AH45" s="79"/>
      <c r="AI45" s="85" t="s">
        <v>394</v>
      </c>
      <c r="AJ45" s="79" t="b">
        <v>0</v>
      </c>
      <c r="AK45" s="79">
        <v>13</v>
      </c>
      <c r="AL45" s="85" t="s">
        <v>372</v>
      </c>
      <c r="AM45" s="79" t="s">
        <v>404</v>
      </c>
      <c r="AN45" s="79" t="b">
        <v>0</v>
      </c>
      <c r="AO45" s="85" t="s">
        <v>372</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226</v>
      </c>
      <c r="B46" s="64" t="s">
        <v>249</v>
      </c>
      <c r="C46" s="65" t="s">
        <v>1062</v>
      </c>
      <c r="D46" s="66">
        <v>3</v>
      </c>
      <c r="E46" s="67" t="s">
        <v>132</v>
      </c>
      <c r="F46" s="68">
        <v>32</v>
      </c>
      <c r="G46" s="65"/>
      <c r="H46" s="69"/>
      <c r="I46" s="70"/>
      <c r="J46" s="70"/>
      <c r="K46" s="34" t="s">
        <v>65</v>
      </c>
      <c r="L46" s="77">
        <v>46</v>
      </c>
      <c r="M46" s="77"/>
      <c r="N46" s="72"/>
      <c r="O46" s="79" t="s">
        <v>258</v>
      </c>
      <c r="P46" s="81">
        <v>43481.16701388889</v>
      </c>
      <c r="Q46" s="79" t="s">
        <v>266</v>
      </c>
      <c r="R46" s="79"/>
      <c r="S46" s="79"/>
      <c r="T46" s="79"/>
      <c r="U46" s="79"/>
      <c r="V46" s="82" t="s">
        <v>307</v>
      </c>
      <c r="W46" s="81">
        <v>43481.16701388889</v>
      </c>
      <c r="X46" s="82" t="s">
        <v>338</v>
      </c>
      <c r="Y46" s="79"/>
      <c r="Z46" s="79"/>
      <c r="AA46" s="85" t="s">
        <v>373</v>
      </c>
      <c r="AB46" s="79"/>
      <c r="AC46" s="79" t="b">
        <v>0</v>
      </c>
      <c r="AD46" s="79">
        <v>0</v>
      </c>
      <c r="AE46" s="85" t="s">
        <v>394</v>
      </c>
      <c r="AF46" s="79" t="b">
        <v>0</v>
      </c>
      <c r="AG46" s="79" t="s">
        <v>397</v>
      </c>
      <c r="AH46" s="79"/>
      <c r="AI46" s="85" t="s">
        <v>394</v>
      </c>
      <c r="AJ46" s="79" t="b">
        <v>0</v>
      </c>
      <c r="AK46" s="79">
        <v>13</v>
      </c>
      <c r="AL46" s="85" t="s">
        <v>372</v>
      </c>
      <c r="AM46" s="79" t="s">
        <v>404</v>
      </c>
      <c r="AN46" s="79" t="b">
        <v>0</v>
      </c>
      <c r="AO46" s="85" t="s">
        <v>372</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226</v>
      </c>
      <c r="B47" s="64" t="s">
        <v>250</v>
      </c>
      <c r="C47" s="65" t="s">
        <v>1062</v>
      </c>
      <c r="D47" s="66">
        <v>3</v>
      </c>
      <c r="E47" s="67" t="s">
        <v>132</v>
      </c>
      <c r="F47" s="68">
        <v>32</v>
      </c>
      <c r="G47" s="65"/>
      <c r="H47" s="69"/>
      <c r="I47" s="70"/>
      <c r="J47" s="70"/>
      <c r="K47" s="34" t="s">
        <v>65</v>
      </c>
      <c r="L47" s="77">
        <v>47</v>
      </c>
      <c r="M47" s="77"/>
      <c r="N47" s="72"/>
      <c r="O47" s="79" t="s">
        <v>258</v>
      </c>
      <c r="P47" s="81">
        <v>43481.16701388889</v>
      </c>
      <c r="Q47" s="79" t="s">
        <v>266</v>
      </c>
      <c r="R47" s="79"/>
      <c r="S47" s="79"/>
      <c r="T47" s="79"/>
      <c r="U47" s="79"/>
      <c r="V47" s="82" t="s">
        <v>307</v>
      </c>
      <c r="W47" s="81">
        <v>43481.16701388889</v>
      </c>
      <c r="X47" s="82" t="s">
        <v>338</v>
      </c>
      <c r="Y47" s="79"/>
      <c r="Z47" s="79"/>
      <c r="AA47" s="85" t="s">
        <v>373</v>
      </c>
      <c r="AB47" s="79"/>
      <c r="AC47" s="79" t="b">
        <v>0</v>
      </c>
      <c r="AD47" s="79">
        <v>0</v>
      </c>
      <c r="AE47" s="85" t="s">
        <v>394</v>
      </c>
      <c r="AF47" s="79" t="b">
        <v>0</v>
      </c>
      <c r="AG47" s="79" t="s">
        <v>397</v>
      </c>
      <c r="AH47" s="79"/>
      <c r="AI47" s="85" t="s">
        <v>394</v>
      </c>
      <c r="AJ47" s="79" t="b">
        <v>0</v>
      </c>
      <c r="AK47" s="79">
        <v>13</v>
      </c>
      <c r="AL47" s="85" t="s">
        <v>372</v>
      </c>
      <c r="AM47" s="79" t="s">
        <v>404</v>
      </c>
      <c r="AN47" s="79" t="b">
        <v>0</v>
      </c>
      <c r="AO47" s="85" t="s">
        <v>372</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226</v>
      </c>
      <c r="B48" s="64" t="s">
        <v>251</v>
      </c>
      <c r="C48" s="65" t="s">
        <v>1062</v>
      </c>
      <c r="D48" s="66">
        <v>3</v>
      </c>
      <c r="E48" s="67" t="s">
        <v>132</v>
      </c>
      <c r="F48" s="68">
        <v>32</v>
      </c>
      <c r="G48" s="65"/>
      <c r="H48" s="69"/>
      <c r="I48" s="70"/>
      <c r="J48" s="70"/>
      <c r="K48" s="34" t="s">
        <v>65</v>
      </c>
      <c r="L48" s="77">
        <v>48</v>
      </c>
      <c r="M48" s="77"/>
      <c r="N48" s="72"/>
      <c r="O48" s="79" t="s">
        <v>258</v>
      </c>
      <c r="P48" s="81">
        <v>43481.16701388889</v>
      </c>
      <c r="Q48" s="79" t="s">
        <v>266</v>
      </c>
      <c r="R48" s="79"/>
      <c r="S48" s="79"/>
      <c r="T48" s="79"/>
      <c r="U48" s="79"/>
      <c r="V48" s="82" t="s">
        <v>307</v>
      </c>
      <c r="W48" s="81">
        <v>43481.16701388889</v>
      </c>
      <c r="X48" s="82" t="s">
        <v>338</v>
      </c>
      <c r="Y48" s="79"/>
      <c r="Z48" s="79"/>
      <c r="AA48" s="85" t="s">
        <v>373</v>
      </c>
      <c r="AB48" s="79"/>
      <c r="AC48" s="79" t="b">
        <v>0</v>
      </c>
      <c r="AD48" s="79">
        <v>0</v>
      </c>
      <c r="AE48" s="85" t="s">
        <v>394</v>
      </c>
      <c r="AF48" s="79" t="b">
        <v>0</v>
      </c>
      <c r="AG48" s="79" t="s">
        <v>397</v>
      </c>
      <c r="AH48" s="79"/>
      <c r="AI48" s="85" t="s">
        <v>394</v>
      </c>
      <c r="AJ48" s="79" t="b">
        <v>0</v>
      </c>
      <c r="AK48" s="79">
        <v>13</v>
      </c>
      <c r="AL48" s="85" t="s">
        <v>372</v>
      </c>
      <c r="AM48" s="79" t="s">
        <v>404</v>
      </c>
      <c r="AN48" s="79" t="b">
        <v>0</v>
      </c>
      <c r="AO48" s="85" t="s">
        <v>372</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226</v>
      </c>
      <c r="B49" s="64" t="s">
        <v>252</v>
      </c>
      <c r="C49" s="65" t="s">
        <v>1062</v>
      </c>
      <c r="D49" s="66">
        <v>3</v>
      </c>
      <c r="E49" s="67" t="s">
        <v>132</v>
      </c>
      <c r="F49" s="68">
        <v>32</v>
      </c>
      <c r="G49" s="65"/>
      <c r="H49" s="69"/>
      <c r="I49" s="70"/>
      <c r="J49" s="70"/>
      <c r="K49" s="34" t="s">
        <v>65</v>
      </c>
      <c r="L49" s="77">
        <v>49</v>
      </c>
      <c r="M49" s="77"/>
      <c r="N49" s="72"/>
      <c r="O49" s="79" t="s">
        <v>258</v>
      </c>
      <c r="P49" s="81">
        <v>43481.16701388889</v>
      </c>
      <c r="Q49" s="79" t="s">
        <v>266</v>
      </c>
      <c r="R49" s="79"/>
      <c r="S49" s="79"/>
      <c r="T49" s="79"/>
      <c r="U49" s="79"/>
      <c r="V49" s="82" t="s">
        <v>307</v>
      </c>
      <c r="W49" s="81">
        <v>43481.16701388889</v>
      </c>
      <c r="X49" s="82" t="s">
        <v>338</v>
      </c>
      <c r="Y49" s="79"/>
      <c r="Z49" s="79"/>
      <c r="AA49" s="85" t="s">
        <v>373</v>
      </c>
      <c r="AB49" s="79"/>
      <c r="AC49" s="79" t="b">
        <v>0</v>
      </c>
      <c r="AD49" s="79">
        <v>0</v>
      </c>
      <c r="AE49" s="85" t="s">
        <v>394</v>
      </c>
      <c r="AF49" s="79" t="b">
        <v>0</v>
      </c>
      <c r="AG49" s="79" t="s">
        <v>397</v>
      </c>
      <c r="AH49" s="79"/>
      <c r="AI49" s="85" t="s">
        <v>394</v>
      </c>
      <c r="AJ49" s="79" t="b">
        <v>0</v>
      </c>
      <c r="AK49" s="79">
        <v>13</v>
      </c>
      <c r="AL49" s="85" t="s">
        <v>372</v>
      </c>
      <c r="AM49" s="79" t="s">
        <v>404</v>
      </c>
      <c r="AN49" s="79" t="b">
        <v>0</v>
      </c>
      <c r="AO49" s="85" t="s">
        <v>372</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226</v>
      </c>
      <c r="B50" s="64" t="s">
        <v>225</v>
      </c>
      <c r="C50" s="65" t="s">
        <v>1062</v>
      </c>
      <c r="D50" s="66">
        <v>3</v>
      </c>
      <c r="E50" s="67" t="s">
        <v>132</v>
      </c>
      <c r="F50" s="68">
        <v>32</v>
      </c>
      <c r="G50" s="65"/>
      <c r="H50" s="69"/>
      <c r="I50" s="70"/>
      <c r="J50" s="70"/>
      <c r="K50" s="34" t="s">
        <v>65</v>
      </c>
      <c r="L50" s="77">
        <v>50</v>
      </c>
      <c r="M50" s="77"/>
      <c r="N50" s="72"/>
      <c r="O50" s="79" t="s">
        <v>258</v>
      </c>
      <c r="P50" s="81">
        <v>43481.16701388889</v>
      </c>
      <c r="Q50" s="79" t="s">
        <v>266</v>
      </c>
      <c r="R50" s="79"/>
      <c r="S50" s="79"/>
      <c r="T50" s="79"/>
      <c r="U50" s="79"/>
      <c r="V50" s="82" t="s">
        <v>307</v>
      </c>
      <c r="W50" s="81">
        <v>43481.16701388889</v>
      </c>
      <c r="X50" s="82" t="s">
        <v>338</v>
      </c>
      <c r="Y50" s="79"/>
      <c r="Z50" s="79"/>
      <c r="AA50" s="85" t="s">
        <v>373</v>
      </c>
      <c r="AB50" s="79"/>
      <c r="AC50" s="79" t="b">
        <v>0</v>
      </c>
      <c r="AD50" s="79">
        <v>0</v>
      </c>
      <c r="AE50" s="85" t="s">
        <v>394</v>
      </c>
      <c r="AF50" s="79" t="b">
        <v>0</v>
      </c>
      <c r="AG50" s="79" t="s">
        <v>397</v>
      </c>
      <c r="AH50" s="79"/>
      <c r="AI50" s="85" t="s">
        <v>394</v>
      </c>
      <c r="AJ50" s="79" t="b">
        <v>0</v>
      </c>
      <c r="AK50" s="79">
        <v>13</v>
      </c>
      <c r="AL50" s="85" t="s">
        <v>372</v>
      </c>
      <c r="AM50" s="79" t="s">
        <v>404</v>
      </c>
      <c r="AN50" s="79" t="b">
        <v>0</v>
      </c>
      <c r="AO50" s="85" t="s">
        <v>372</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11</v>
      </c>
      <c r="BK50" s="49">
        <v>100</v>
      </c>
      <c r="BL50" s="48">
        <v>11</v>
      </c>
    </row>
    <row r="51" spans="1:64" ht="15">
      <c r="A51" s="64" t="s">
        <v>227</v>
      </c>
      <c r="B51" s="64" t="s">
        <v>244</v>
      </c>
      <c r="C51" s="65" t="s">
        <v>1062</v>
      </c>
      <c r="D51" s="66">
        <v>3</v>
      </c>
      <c r="E51" s="67" t="s">
        <v>132</v>
      </c>
      <c r="F51" s="68">
        <v>32</v>
      </c>
      <c r="G51" s="65"/>
      <c r="H51" s="69"/>
      <c r="I51" s="70"/>
      <c r="J51" s="70"/>
      <c r="K51" s="34" t="s">
        <v>65</v>
      </c>
      <c r="L51" s="77">
        <v>51</v>
      </c>
      <c r="M51" s="77"/>
      <c r="N51" s="72"/>
      <c r="O51" s="79" t="s">
        <v>258</v>
      </c>
      <c r="P51" s="81">
        <v>43481.24795138889</v>
      </c>
      <c r="Q51" s="79" t="s">
        <v>266</v>
      </c>
      <c r="R51" s="79"/>
      <c r="S51" s="79"/>
      <c r="T51" s="79"/>
      <c r="U51" s="79"/>
      <c r="V51" s="82" t="s">
        <v>308</v>
      </c>
      <c r="W51" s="81">
        <v>43481.24795138889</v>
      </c>
      <c r="X51" s="82" t="s">
        <v>339</v>
      </c>
      <c r="Y51" s="79"/>
      <c r="Z51" s="79"/>
      <c r="AA51" s="85" t="s">
        <v>374</v>
      </c>
      <c r="AB51" s="79"/>
      <c r="AC51" s="79" t="b">
        <v>0</v>
      </c>
      <c r="AD51" s="79">
        <v>0</v>
      </c>
      <c r="AE51" s="85" t="s">
        <v>394</v>
      </c>
      <c r="AF51" s="79" t="b">
        <v>0</v>
      </c>
      <c r="AG51" s="79" t="s">
        <v>397</v>
      </c>
      <c r="AH51" s="79"/>
      <c r="AI51" s="85" t="s">
        <v>394</v>
      </c>
      <c r="AJ51" s="79" t="b">
        <v>0</v>
      </c>
      <c r="AK51" s="79">
        <v>13</v>
      </c>
      <c r="AL51" s="85" t="s">
        <v>372</v>
      </c>
      <c r="AM51" s="79" t="s">
        <v>403</v>
      </c>
      <c r="AN51" s="79" t="b">
        <v>0</v>
      </c>
      <c r="AO51" s="85" t="s">
        <v>372</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227</v>
      </c>
      <c r="B52" s="64" t="s">
        <v>245</v>
      </c>
      <c r="C52" s="65" t="s">
        <v>1062</v>
      </c>
      <c r="D52" s="66">
        <v>3</v>
      </c>
      <c r="E52" s="67" t="s">
        <v>132</v>
      </c>
      <c r="F52" s="68">
        <v>32</v>
      </c>
      <c r="G52" s="65"/>
      <c r="H52" s="69"/>
      <c r="I52" s="70"/>
      <c r="J52" s="70"/>
      <c r="K52" s="34" t="s">
        <v>65</v>
      </c>
      <c r="L52" s="77">
        <v>52</v>
      </c>
      <c r="M52" s="77"/>
      <c r="N52" s="72"/>
      <c r="O52" s="79" t="s">
        <v>258</v>
      </c>
      <c r="P52" s="81">
        <v>43481.24795138889</v>
      </c>
      <c r="Q52" s="79" t="s">
        <v>266</v>
      </c>
      <c r="R52" s="79"/>
      <c r="S52" s="79"/>
      <c r="T52" s="79"/>
      <c r="U52" s="79"/>
      <c r="V52" s="82" t="s">
        <v>308</v>
      </c>
      <c r="W52" s="81">
        <v>43481.24795138889</v>
      </c>
      <c r="X52" s="82" t="s">
        <v>339</v>
      </c>
      <c r="Y52" s="79"/>
      <c r="Z52" s="79"/>
      <c r="AA52" s="85" t="s">
        <v>374</v>
      </c>
      <c r="AB52" s="79"/>
      <c r="AC52" s="79" t="b">
        <v>0</v>
      </c>
      <c r="AD52" s="79">
        <v>0</v>
      </c>
      <c r="AE52" s="85" t="s">
        <v>394</v>
      </c>
      <c r="AF52" s="79" t="b">
        <v>0</v>
      </c>
      <c r="AG52" s="79" t="s">
        <v>397</v>
      </c>
      <c r="AH52" s="79"/>
      <c r="AI52" s="85" t="s">
        <v>394</v>
      </c>
      <c r="AJ52" s="79" t="b">
        <v>0</v>
      </c>
      <c r="AK52" s="79">
        <v>13</v>
      </c>
      <c r="AL52" s="85" t="s">
        <v>372</v>
      </c>
      <c r="AM52" s="79" t="s">
        <v>403</v>
      </c>
      <c r="AN52" s="79" t="b">
        <v>0</v>
      </c>
      <c r="AO52" s="85" t="s">
        <v>372</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227</v>
      </c>
      <c r="B53" s="64" t="s">
        <v>246</v>
      </c>
      <c r="C53" s="65" t="s">
        <v>1062</v>
      </c>
      <c r="D53" s="66">
        <v>3</v>
      </c>
      <c r="E53" s="67" t="s">
        <v>132</v>
      </c>
      <c r="F53" s="68">
        <v>32</v>
      </c>
      <c r="G53" s="65"/>
      <c r="H53" s="69"/>
      <c r="I53" s="70"/>
      <c r="J53" s="70"/>
      <c r="K53" s="34" t="s">
        <v>65</v>
      </c>
      <c r="L53" s="77">
        <v>53</v>
      </c>
      <c r="M53" s="77"/>
      <c r="N53" s="72"/>
      <c r="O53" s="79" t="s">
        <v>258</v>
      </c>
      <c r="P53" s="81">
        <v>43481.24795138889</v>
      </c>
      <c r="Q53" s="79" t="s">
        <v>266</v>
      </c>
      <c r="R53" s="79"/>
      <c r="S53" s="79"/>
      <c r="T53" s="79"/>
      <c r="U53" s="79"/>
      <c r="V53" s="82" t="s">
        <v>308</v>
      </c>
      <c r="W53" s="81">
        <v>43481.24795138889</v>
      </c>
      <c r="X53" s="82" t="s">
        <v>339</v>
      </c>
      <c r="Y53" s="79"/>
      <c r="Z53" s="79"/>
      <c r="AA53" s="85" t="s">
        <v>374</v>
      </c>
      <c r="AB53" s="79"/>
      <c r="AC53" s="79" t="b">
        <v>0</v>
      </c>
      <c r="AD53" s="79">
        <v>0</v>
      </c>
      <c r="AE53" s="85" t="s">
        <v>394</v>
      </c>
      <c r="AF53" s="79" t="b">
        <v>0</v>
      </c>
      <c r="AG53" s="79" t="s">
        <v>397</v>
      </c>
      <c r="AH53" s="79"/>
      <c r="AI53" s="85" t="s">
        <v>394</v>
      </c>
      <c r="AJ53" s="79" t="b">
        <v>0</v>
      </c>
      <c r="AK53" s="79">
        <v>13</v>
      </c>
      <c r="AL53" s="85" t="s">
        <v>372</v>
      </c>
      <c r="AM53" s="79" t="s">
        <v>403</v>
      </c>
      <c r="AN53" s="79" t="b">
        <v>0</v>
      </c>
      <c r="AO53" s="85" t="s">
        <v>372</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227</v>
      </c>
      <c r="B54" s="64" t="s">
        <v>247</v>
      </c>
      <c r="C54" s="65" t="s">
        <v>1062</v>
      </c>
      <c r="D54" s="66">
        <v>3</v>
      </c>
      <c r="E54" s="67" t="s">
        <v>132</v>
      </c>
      <c r="F54" s="68">
        <v>32</v>
      </c>
      <c r="G54" s="65"/>
      <c r="H54" s="69"/>
      <c r="I54" s="70"/>
      <c r="J54" s="70"/>
      <c r="K54" s="34" t="s">
        <v>65</v>
      </c>
      <c r="L54" s="77">
        <v>54</v>
      </c>
      <c r="M54" s="77"/>
      <c r="N54" s="72"/>
      <c r="O54" s="79" t="s">
        <v>258</v>
      </c>
      <c r="P54" s="81">
        <v>43481.24795138889</v>
      </c>
      <c r="Q54" s="79" t="s">
        <v>266</v>
      </c>
      <c r="R54" s="79"/>
      <c r="S54" s="79"/>
      <c r="T54" s="79"/>
      <c r="U54" s="79"/>
      <c r="V54" s="82" t="s">
        <v>308</v>
      </c>
      <c r="W54" s="81">
        <v>43481.24795138889</v>
      </c>
      <c r="X54" s="82" t="s">
        <v>339</v>
      </c>
      <c r="Y54" s="79"/>
      <c r="Z54" s="79"/>
      <c r="AA54" s="85" t="s">
        <v>374</v>
      </c>
      <c r="AB54" s="79"/>
      <c r="AC54" s="79" t="b">
        <v>0</v>
      </c>
      <c r="AD54" s="79">
        <v>0</v>
      </c>
      <c r="AE54" s="85" t="s">
        <v>394</v>
      </c>
      <c r="AF54" s="79" t="b">
        <v>0</v>
      </c>
      <c r="AG54" s="79" t="s">
        <v>397</v>
      </c>
      <c r="AH54" s="79"/>
      <c r="AI54" s="85" t="s">
        <v>394</v>
      </c>
      <c r="AJ54" s="79" t="b">
        <v>0</v>
      </c>
      <c r="AK54" s="79">
        <v>13</v>
      </c>
      <c r="AL54" s="85" t="s">
        <v>372</v>
      </c>
      <c r="AM54" s="79" t="s">
        <v>403</v>
      </c>
      <c r="AN54" s="79" t="b">
        <v>0</v>
      </c>
      <c r="AO54" s="85" t="s">
        <v>372</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227</v>
      </c>
      <c r="B55" s="64" t="s">
        <v>248</v>
      </c>
      <c r="C55" s="65" t="s">
        <v>1062</v>
      </c>
      <c r="D55" s="66">
        <v>3</v>
      </c>
      <c r="E55" s="67" t="s">
        <v>132</v>
      </c>
      <c r="F55" s="68">
        <v>32</v>
      </c>
      <c r="G55" s="65"/>
      <c r="H55" s="69"/>
      <c r="I55" s="70"/>
      <c r="J55" s="70"/>
      <c r="K55" s="34" t="s">
        <v>65</v>
      </c>
      <c r="L55" s="77">
        <v>55</v>
      </c>
      <c r="M55" s="77"/>
      <c r="N55" s="72"/>
      <c r="O55" s="79" t="s">
        <v>258</v>
      </c>
      <c r="P55" s="81">
        <v>43481.24795138889</v>
      </c>
      <c r="Q55" s="79" t="s">
        <v>266</v>
      </c>
      <c r="R55" s="79"/>
      <c r="S55" s="79"/>
      <c r="T55" s="79"/>
      <c r="U55" s="79"/>
      <c r="V55" s="82" t="s">
        <v>308</v>
      </c>
      <c r="W55" s="81">
        <v>43481.24795138889</v>
      </c>
      <c r="X55" s="82" t="s">
        <v>339</v>
      </c>
      <c r="Y55" s="79"/>
      <c r="Z55" s="79"/>
      <c r="AA55" s="85" t="s">
        <v>374</v>
      </c>
      <c r="AB55" s="79"/>
      <c r="AC55" s="79" t="b">
        <v>0</v>
      </c>
      <c r="AD55" s="79">
        <v>0</v>
      </c>
      <c r="AE55" s="85" t="s">
        <v>394</v>
      </c>
      <c r="AF55" s="79" t="b">
        <v>0</v>
      </c>
      <c r="AG55" s="79" t="s">
        <v>397</v>
      </c>
      <c r="AH55" s="79"/>
      <c r="AI55" s="85" t="s">
        <v>394</v>
      </c>
      <c r="AJ55" s="79" t="b">
        <v>0</v>
      </c>
      <c r="AK55" s="79">
        <v>13</v>
      </c>
      <c r="AL55" s="85" t="s">
        <v>372</v>
      </c>
      <c r="AM55" s="79" t="s">
        <v>403</v>
      </c>
      <c r="AN55" s="79" t="b">
        <v>0</v>
      </c>
      <c r="AO55" s="85" t="s">
        <v>372</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227</v>
      </c>
      <c r="B56" s="64" t="s">
        <v>249</v>
      </c>
      <c r="C56" s="65" t="s">
        <v>1062</v>
      </c>
      <c r="D56" s="66">
        <v>3</v>
      </c>
      <c r="E56" s="67" t="s">
        <v>132</v>
      </c>
      <c r="F56" s="68">
        <v>32</v>
      </c>
      <c r="G56" s="65"/>
      <c r="H56" s="69"/>
      <c r="I56" s="70"/>
      <c r="J56" s="70"/>
      <c r="K56" s="34" t="s">
        <v>65</v>
      </c>
      <c r="L56" s="77">
        <v>56</v>
      </c>
      <c r="M56" s="77"/>
      <c r="N56" s="72"/>
      <c r="O56" s="79" t="s">
        <v>258</v>
      </c>
      <c r="P56" s="81">
        <v>43481.24795138889</v>
      </c>
      <c r="Q56" s="79" t="s">
        <v>266</v>
      </c>
      <c r="R56" s="79"/>
      <c r="S56" s="79"/>
      <c r="T56" s="79"/>
      <c r="U56" s="79"/>
      <c r="V56" s="82" t="s">
        <v>308</v>
      </c>
      <c r="W56" s="81">
        <v>43481.24795138889</v>
      </c>
      <c r="X56" s="82" t="s">
        <v>339</v>
      </c>
      <c r="Y56" s="79"/>
      <c r="Z56" s="79"/>
      <c r="AA56" s="85" t="s">
        <v>374</v>
      </c>
      <c r="AB56" s="79"/>
      <c r="AC56" s="79" t="b">
        <v>0</v>
      </c>
      <c r="AD56" s="79">
        <v>0</v>
      </c>
      <c r="AE56" s="85" t="s">
        <v>394</v>
      </c>
      <c r="AF56" s="79" t="b">
        <v>0</v>
      </c>
      <c r="AG56" s="79" t="s">
        <v>397</v>
      </c>
      <c r="AH56" s="79"/>
      <c r="AI56" s="85" t="s">
        <v>394</v>
      </c>
      <c r="AJ56" s="79" t="b">
        <v>0</v>
      </c>
      <c r="AK56" s="79">
        <v>13</v>
      </c>
      <c r="AL56" s="85" t="s">
        <v>372</v>
      </c>
      <c r="AM56" s="79" t="s">
        <v>403</v>
      </c>
      <c r="AN56" s="79" t="b">
        <v>0</v>
      </c>
      <c r="AO56" s="85" t="s">
        <v>372</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227</v>
      </c>
      <c r="B57" s="64" t="s">
        <v>250</v>
      </c>
      <c r="C57" s="65" t="s">
        <v>1062</v>
      </c>
      <c r="D57" s="66">
        <v>3</v>
      </c>
      <c r="E57" s="67" t="s">
        <v>132</v>
      </c>
      <c r="F57" s="68">
        <v>32</v>
      </c>
      <c r="G57" s="65"/>
      <c r="H57" s="69"/>
      <c r="I57" s="70"/>
      <c r="J57" s="70"/>
      <c r="K57" s="34" t="s">
        <v>65</v>
      </c>
      <c r="L57" s="77">
        <v>57</v>
      </c>
      <c r="M57" s="77"/>
      <c r="N57" s="72"/>
      <c r="O57" s="79" t="s">
        <v>258</v>
      </c>
      <c r="P57" s="81">
        <v>43481.24795138889</v>
      </c>
      <c r="Q57" s="79" t="s">
        <v>266</v>
      </c>
      <c r="R57" s="79"/>
      <c r="S57" s="79"/>
      <c r="T57" s="79"/>
      <c r="U57" s="79"/>
      <c r="V57" s="82" t="s">
        <v>308</v>
      </c>
      <c r="W57" s="81">
        <v>43481.24795138889</v>
      </c>
      <c r="X57" s="82" t="s">
        <v>339</v>
      </c>
      <c r="Y57" s="79"/>
      <c r="Z57" s="79"/>
      <c r="AA57" s="85" t="s">
        <v>374</v>
      </c>
      <c r="AB57" s="79"/>
      <c r="AC57" s="79" t="b">
        <v>0</v>
      </c>
      <c r="AD57" s="79">
        <v>0</v>
      </c>
      <c r="AE57" s="85" t="s">
        <v>394</v>
      </c>
      <c r="AF57" s="79" t="b">
        <v>0</v>
      </c>
      <c r="AG57" s="79" t="s">
        <v>397</v>
      </c>
      <c r="AH57" s="79"/>
      <c r="AI57" s="85" t="s">
        <v>394</v>
      </c>
      <c r="AJ57" s="79" t="b">
        <v>0</v>
      </c>
      <c r="AK57" s="79">
        <v>13</v>
      </c>
      <c r="AL57" s="85" t="s">
        <v>372</v>
      </c>
      <c r="AM57" s="79" t="s">
        <v>403</v>
      </c>
      <c r="AN57" s="79" t="b">
        <v>0</v>
      </c>
      <c r="AO57" s="85" t="s">
        <v>372</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227</v>
      </c>
      <c r="B58" s="64" t="s">
        <v>251</v>
      </c>
      <c r="C58" s="65" t="s">
        <v>1062</v>
      </c>
      <c r="D58" s="66">
        <v>3</v>
      </c>
      <c r="E58" s="67" t="s">
        <v>132</v>
      </c>
      <c r="F58" s="68">
        <v>32</v>
      </c>
      <c r="G58" s="65"/>
      <c r="H58" s="69"/>
      <c r="I58" s="70"/>
      <c r="J58" s="70"/>
      <c r="K58" s="34" t="s">
        <v>65</v>
      </c>
      <c r="L58" s="77">
        <v>58</v>
      </c>
      <c r="M58" s="77"/>
      <c r="N58" s="72"/>
      <c r="O58" s="79" t="s">
        <v>258</v>
      </c>
      <c r="P58" s="81">
        <v>43481.24795138889</v>
      </c>
      <c r="Q58" s="79" t="s">
        <v>266</v>
      </c>
      <c r="R58" s="79"/>
      <c r="S58" s="79"/>
      <c r="T58" s="79"/>
      <c r="U58" s="79"/>
      <c r="V58" s="82" t="s">
        <v>308</v>
      </c>
      <c r="W58" s="81">
        <v>43481.24795138889</v>
      </c>
      <c r="X58" s="82" t="s">
        <v>339</v>
      </c>
      <c r="Y58" s="79"/>
      <c r="Z58" s="79"/>
      <c r="AA58" s="85" t="s">
        <v>374</v>
      </c>
      <c r="AB58" s="79"/>
      <c r="AC58" s="79" t="b">
        <v>0</v>
      </c>
      <c r="AD58" s="79">
        <v>0</v>
      </c>
      <c r="AE58" s="85" t="s">
        <v>394</v>
      </c>
      <c r="AF58" s="79" t="b">
        <v>0</v>
      </c>
      <c r="AG58" s="79" t="s">
        <v>397</v>
      </c>
      <c r="AH58" s="79"/>
      <c r="AI58" s="85" t="s">
        <v>394</v>
      </c>
      <c r="AJ58" s="79" t="b">
        <v>0</v>
      </c>
      <c r="AK58" s="79">
        <v>13</v>
      </c>
      <c r="AL58" s="85" t="s">
        <v>372</v>
      </c>
      <c r="AM58" s="79" t="s">
        <v>403</v>
      </c>
      <c r="AN58" s="79" t="b">
        <v>0</v>
      </c>
      <c r="AO58" s="85" t="s">
        <v>372</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227</v>
      </c>
      <c r="B59" s="64" t="s">
        <v>252</v>
      </c>
      <c r="C59" s="65" t="s">
        <v>1062</v>
      </c>
      <c r="D59" s="66">
        <v>3</v>
      </c>
      <c r="E59" s="67" t="s">
        <v>132</v>
      </c>
      <c r="F59" s="68">
        <v>32</v>
      </c>
      <c r="G59" s="65"/>
      <c r="H59" s="69"/>
      <c r="I59" s="70"/>
      <c r="J59" s="70"/>
      <c r="K59" s="34" t="s">
        <v>65</v>
      </c>
      <c r="L59" s="77">
        <v>59</v>
      </c>
      <c r="M59" s="77"/>
      <c r="N59" s="72"/>
      <c r="O59" s="79" t="s">
        <v>258</v>
      </c>
      <c r="P59" s="81">
        <v>43481.24795138889</v>
      </c>
      <c r="Q59" s="79" t="s">
        <v>266</v>
      </c>
      <c r="R59" s="79"/>
      <c r="S59" s="79"/>
      <c r="T59" s="79"/>
      <c r="U59" s="79"/>
      <c r="V59" s="82" t="s">
        <v>308</v>
      </c>
      <c r="W59" s="81">
        <v>43481.24795138889</v>
      </c>
      <c r="X59" s="82" t="s">
        <v>339</v>
      </c>
      <c r="Y59" s="79"/>
      <c r="Z59" s="79"/>
      <c r="AA59" s="85" t="s">
        <v>374</v>
      </c>
      <c r="AB59" s="79"/>
      <c r="AC59" s="79" t="b">
        <v>0</v>
      </c>
      <c r="AD59" s="79">
        <v>0</v>
      </c>
      <c r="AE59" s="85" t="s">
        <v>394</v>
      </c>
      <c r="AF59" s="79" t="b">
        <v>0</v>
      </c>
      <c r="AG59" s="79" t="s">
        <v>397</v>
      </c>
      <c r="AH59" s="79"/>
      <c r="AI59" s="85" t="s">
        <v>394</v>
      </c>
      <c r="AJ59" s="79" t="b">
        <v>0</v>
      </c>
      <c r="AK59" s="79">
        <v>13</v>
      </c>
      <c r="AL59" s="85" t="s">
        <v>372</v>
      </c>
      <c r="AM59" s="79" t="s">
        <v>403</v>
      </c>
      <c r="AN59" s="79" t="b">
        <v>0</v>
      </c>
      <c r="AO59" s="85" t="s">
        <v>372</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227</v>
      </c>
      <c r="B60" s="64" t="s">
        <v>225</v>
      </c>
      <c r="C60" s="65" t="s">
        <v>1062</v>
      </c>
      <c r="D60" s="66">
        <v>3</v>
      </c>
      <c r="E60" s="67" t="s">
        <v>132</v>
      </c>
      <c r="F60" s="68">
        <v>32</v>
      </c>
      <c r="G60" s="65"/>
      <c r="H60" s="69"/>
      <c r="I60" s="70"/>
      <c r="J60" s="70"/>
      <c r="K60" s="34" t="s">
        <v>65</v>
      </c>
      <c r="L60" s="77">
        <v>60</v>
      </c>
      <c r="M60" s="77"/>
      <c r="N60" s="72"/>
      <c r="O60" s="79" t="s">
        <v>258</v>
      </c>
      <c r="P60" s="81">
        <v>43481.24795138889</v>
      </c>
      <c r="Q60" s="79" t="s">
        <v>266</v>
      </c>
      <c r="R60" s="79"/>
      <c r="S60" s="79"/>
      <c r="T60" s="79"/>
      <c r="U60" s="79"/>
      <c r="V60" s="82" t="s">
        <v>308</v>
      </c>
      <c r="W60" s="81">
        <v>43481.24795138889</v>
      </c>
      <c r="X60" s="82" t="s">
        <v>339</v>
      </c>
      <c r="Y60" s="79"/>
      <c r="Z60" s="79"/>
      <c r="AA60" s="85" t="s">
        <v>374</v>
      </c>
      <c r="AB60" s="79"/>
      <c r="AC60" s="79" t="b">
        <v>0</v>
      </c>
      <c r="AD60" s="79">
        <v>0</v>
      </c>
      <c r="AE60" s="85" t="s">
        <v>394</v>
      </c>
      <c r="AF60" s="79" t="b">
        <v>0</v>
      </c>
      <c r="AG60" s="79" t="s">
        <v>397</v>
      </c>
      <c r="AH60" s="79"/>
      <c r="AI60" s="85" t="s">
        <v>394</v>
      </c>
      <c r="AJ60" s="79" t="b">
        <v>0</v>
      </c>
      <c r="AK60" s="79">
        <v>13</v>
      </c>
      <c r="AL60" s="85" t="s">
        <v>372</v>
      </c>
      <c r="AM60" s="79" t="s">
        <v>403</v>
      </c>
      <c r="AN60" s="79" t="b">
        <v>0</v>
      </c>
      <c r="AO60" s="85" t="s">
        <v>372</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11</v>
      </c>
      <c r="BK60" s="49">
        <v>100</v>
      </c>
      <c r="BL60" s="48">
        <v>11</v>
      </c>
    </row>
    <row r="61" spans="1:64" ht="15">
      <c r="A61" s="64" t="s">
        <v>228</v>
      </c>
      <c r="B61" s="64" t="s">
        <v>251</v>
      </c>
      <c r="C61" s="65" t="s">
        <v>1062</v>
      </c>
      <c r="D61" s="66">
        <v>3</v>
      </c>
      <c r="E61" s="67" t="s">
        <v>132</v>
      </c>
      <c r="F61" s="68">
        <v>32</v>
      </c>
      <c r="G61" s="65"/>
      <c r="H61" s="69"/>
      <c r="I61" s="70"/>
      <c r="J61" s="70"/>
      <c r="K61" s="34" t="s">
        <v>65</v>
      </c>
      <c r="L61" s="77">
        <v>61</v>
      </c>
      <c r="M61" s="77"/>
      <c r="N61" s="72"/>
      <c r="O61" s="79" t="s">
        <v>258</v>
      </c>
      <c r="P61" s="81">
        <v>43422.54545138889</v>
      </c>
      <c r="Q61" s="79" t="s">
        <v>268</v>
      </c>
      <c r="R61" s="82" t="s">
        <v>280</v>
      </c>
      <c r="S61" s="79" t="s">
        <v>286</v>
      </c>
      <c r="T61" s="79"/>
      <c r="U61" s="79"/>
      <c r="V61" s="82" t="s">
        <v>309</v>
      </c>
      <c r="W61" s="81">
        <v>43422.54545138889</v>
      </c>
      <c r="X61" s="82" t="s">
        <v>340</v>
      </c>
      <c r="Y61" s="79"/>
      <c r="Z61" s="79"/>
      <c r="AA61" s="85" t="s">
        <v>375</v>
      </c>
      <c r="AB61" s="79"/>
      <c r="AC61" s="79" t="b">
        <v>0</v>
      </c>
      <c r="AD61" s="79">
        <v>291</v>
      </c>
      <c r="AE61" s="85" t="s">
        <v>394</v>
      </c>
      <c r="AF61" s="79" t="b">
        <v>0</v>
      </c>
      <c r="AG61" s="79" t="s">
        <v>397</v>
      </c>
      <c r="AH61" s="79"/>
      <c r="AI61" s="85" t="s">
        <v>394</v>
      </c>
      <c r="AJ61" s="79" t="b">
        <v>0</v>
      </c>
      <c r="AK61" s="79">
        <v>111</v>
      </c>
      <c r="AL61" s="85" t="s">
        <v>394</v>
      </c>
      <c r="AM61" s="79" t="s">
        <v>401</v>
      </c>
      <c r="AN61" s="79" t="b">
        <v>0</v>
      </c>
      <c r="AO61" s="85" t="s">
        <v>375</v>
      </c>
      <c r="AP61" s="79" t="s">
        <v>406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1</v>
      </c>
      <c r="BD61" s="48"/>
      <c r="BE61" s="49"/>
      <c r="BF61" s="48"/>
      <c r="BG61" s="49"/>
      <c r="BH61" s="48"/>
      <c r="BI61" s="49"/>
      <c r="BJ61" s="48"/>
      <c r="BK61" s="49"/>
      <c r="BL61" s="48"/>
    </row>
    <row r="62" spans="1:64" ht="15">
      <c r="A62" s="64" t="s">
        <v>228</v>
      </c>
      <c r="B62" s="64" t="s">
        <v>235</v>
      </c>
      <c r="C62" s="65" t="s">
        <v>1062</v>
      </c>
      <c r="D62" s="66">
        <v>3</v>
      </c>
      <c r="E62" s="67" t="s">
        <v>132</v>
      </c>
      <c r="F62" s="68">
        <v>32</v>
      </c>
      <c r="G62" s="65"/>
      <c r="H62" s="69"/>
      <c r="I62" s="70"/>
      <c r="J62" s="70"/>
      <c r="K62" s="34" t="s">
        <v>65</v>
      </c>
      <c r="L62" s="77">
        <v>62</v>
      </c>
      <c r="M62" s="77"/>
      <c r="N62" s="72"/>
      <c r="O62" s="79" t="s">
        <v>258</v>
      </c>
      <c r="P62" s="81">
        <v>43422.54545138889</v>
      </c>
      <c r="Q62" s="79" t="s">
        <v>268</v>
      </c>
      <c r="R62" s="82" t="s">
        <v>280</v>
      </c>
      <c r="S62" s="79" t="s">
        <v>286</v>
      </c>
      <c r="T62" s="79"/>
      <c r="U62" s="79"/>
      <c r="V62" s="82" t="s">
        <v>309</v>
      </c>
      <c r="W62" s="81">
        <v>43422.54545138889</v>
      </c>
      <c r="X62" s="82" t="s">
        <v>340</v>
      </c>
      <c r="Y62" s="79"/>
      <c r="Z62" s="79"/>
      <c r="AA62" s="85" t="s">
        <v>375</v>
      </c>
      <c r="AB62" s="79"/>
      <c r="AC62" s="79" t="b">
        <v>0</v>
      </c>
      <c r="AD62" s="79">
        <v>291</v>
      </c>
      <c r="AE62" s="85" t="s">
        <v>394</v>
      </c>
      <c r="AF62" s="79" t="b">
        <v>0</v>
      </c>
      <c r="AG62" s="79" t="s">
        <v>397</v>
      </c>
      <c r="AH62" s="79"/>
      <c r="AI62" s="85" t="s">
        <v>394</v>
      </c>
      <c r="AJ62" s="79" t="b">
        <v>0</v>
      </c>
      <c r="AK62" s="79">
        <v>111</v>
      </c>
      <c r="AL62" s="85" t="s">
        <v>394</v>
      </c>
      <c r="AM62" s="79" t="s">
        <v>401</v>
      </c>
      <c r="AN62" s="79" t="b">
        <v>0</v>
      </c>
      <c r="AO62" s="85" t="s">
        <v>375</v>
      </c>
      <c r="AP62" s="79" t="s">
        <v>406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v>3</v>
      </c>
      <c r="BE62" s="49">
        <v>6.818181818181818</v>
      </c>
      <c r="BF62" s="48">
        <v>0</v>
      </c>
      <c r="BG62" s="49">
        <v>0</v>
      </c>
      <c r="BH62" s="48">
        <v>0</v>
      </c>
      <c r="BI62" s="49">
        <v>0</v>
      </c>
      <c r="BJ62" s="48">
        <v>41</v>
      </c>
      <c r="BK62" s="49">
        <v>93.18181818181819</v>
      </c>
      <c r="BL62" s="48">
        <v>44</v>
      </c>
    </row>
    <row r="63" spans="1:64" ht="15">
      <c r="A63" s="64" t="s">
        <v>228</v>
      </c>
      <c r="B63" s="64" t="s">
        <v>239</v>
      </c>
      <c r="C63" s="65" t="s">
        <v>1062</v>
      </c>
      <c r="D63" s="66">
        <v>3</v>
      </c>
      <c r="E63" s="67" t="s">
        <v>132</v>
      </c>
      <c r="F63" s="68">
        <v>32</v>
      </c>
      <c r="G63" s="65"/>
      <c r="H63" s="69"/>
      <c r="I63" s="70"/>
      <c r="J63" s="70"/>
      <c r="K63" s="34" t="s">
        <v>65</v>
      </c>
      <c r="L63" s="77">
        <v>63</v>
      </c>
      <c r="M63" s="77"/>
      <c r="N63" s="72"/>
      <c r="O63" s="79" t="s">
        <v>258</v>
      </c>
      <c r="P63" s="81">
        <v>43422.54545138889</v>
      </c>
      <c r="Q63" s="79" t="s">
        <v>268</v>
      </c>
      <c r="R63" s="82" t="s">
        <v>280</v>
      </c>
      <c r="S63" s="79" t="s">
        <v>286</v>
      </c>
      <c r="T63" s="79"/>
      <c r="U63" s="79"/>
      <c r="V63" s="82" t="s">
        <v>309</v>
      </c>
      <c r="W63" s="81">
        <v>43422.54545138889</v>
      </c>
      <c r="X63" s="82" t="s">
        <v>340</v>
      </c>
      <c r="Y63" s="79"/>
      <c r="Z63" s="79"/>
      <c r="AA63" s="85" t="s">
        <v>375</v>
      </c>
      <c r="AB63" s="79"/>
      <c r="AC63" s="79" t="b">
        <v>0</v>
      </c>
      <c r="AD63" s="79">
        <v>291</v>
      </c>
      <c r="AE63" s="85" t="s">
        <v>394</v>
      </c>
      <c r="AF63" s="79" t="b">
        <v>0</v>
      </c>
      <c r="AG63" s="79" t="s">
        <v>397</v>
      </c>
      <c r="AH63" s="79"/>
      <c r="AI63" s="85" t="s">
        <v>394</v>
      </c>
      <c r="AJ63" s="79" t="b">
        <v>0</v>
      </c>
      <c r="AK63" s="79">
        <v>111</v>
      </c>
      <c r="AL63" s="85" t="s">
        <v>394</v>
      </c>
      <c r="AM63" s="79" t="s">
        <v>401</v>
      </c>
      <c r="AN63" s="79" t="b">
        <v>0</v>
      </c>
      <c r="AO63" s="85" t="s">
        <v>375</v>
      </c>
      <c r="AP63" s="79" t="s">
        <v>406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c r="BE63" s="49"/>
      <c r="BF63" s="48"/>
      <c r="BG63" s="49"/>
      <c r="BH63" s="48"/>
      <c r="BI63" s="49"/>
      <c r="BJ63" s="48"/>
      <c r="BK63" s="49"/>
      <c r="BL63" s="48"/>
    </row>
    <row r="64" spans="1:64" ht="15">
      <c r="A64" s="64" t="s">
        <v>229</v>
      </c>
      <c r="B64" s="64" t="s">
        <v>228</v>
      </c>
      <c r="C64" s="65" t="s">
        <v>1062</v>
      </c>
      <c r="D64" s="66">
        <v>3</v>
      </c>
      <c r="E64" s="67" t="s">
        <v>132</v>
      </c>
      <c r="F64" s="68">
        <v>32</v>
      </c>
      <c r="G64" s="65"/>
      <c r="H64" s="69"/>
      <c r="I64" s="70"/>
      <c r="J64" s="70"/>
      <c r="K64" s="34" t="s">
        <v>65</v>
      </c>
      <c r="L64" s="77">
        <v>64</v>
      </c>
      <c r="M64" s="77"/>
      <c r="N64" s="72"/>
      <c r="O64" s="79" t="s">
        <v>258</v>
      </c>
      <c r="P64" s="81">
        <v>43481.3615162037</v>
      </c>
      <c r="Q64" s="79" t="s">
        <v>269</v>
      </c>
      <c r="R64" s="79"/>
      <c r="S64" s="79"/>
      <c r="T64" s="79"/>
      <c r="U64" s="79"/>
      <c r="V64" s="82" t="s">
        <v>310</v>
      </c>
      <c r="W64" s="81">
        <v>43481.3615162037</v>
      </c>
      <c r="X64" s="82" t="s">
        <v>341</v>
      </c>
      <c r="Y64" s="79"/>
      <c r="Z64" s="79"/>
      <c r="AA64" s="85" t="s">
        <v>376</v>
      </c>
      <c r="AB64" s="79"/>
      <c r="AC64" s="79" t="b">
        <v>0</v>
      </c>
      <c r="AD64" s="79">
        <v>0</v>
      </c>
      <c r="AE64" s="85" t="s">
        <v>394</v>
      </c>
      <c r="AF64" s="79" t="b">
        <v>0</v>
      </c>
      <c r="AG64" s="79" t="s">
        <v>397</v>
      </c>
      <c r="AH64" s="79"/>
      <c r="AI64" s="85" t="s">
        <v>394</v>
      </c>
      <c r="AJ64" s="79" t="b">
        <v>0</v>
      </c>
      <c r="AK64" s="79">
        <v>111</v>
      </c>
      <c r="AL64" s="85" t="s">
        <v>375</v>
      </c>
      <c r="AM64" s="79" t="s">
        <v>403</v>
      </c>
      <c r="AN64" s="79" t="b">
        <v>0</v>
      </c>
      <c r="AO64" s="85" t="s">
        <v>375</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v>3</v>
      </c>
      <c r="BE64" s="49">
        <v>12</v>
      </c>
      <c r="BF64" s="48">
        <v>0</v>
      </c>
      <c r="BG64" s="49">
        <v>0</v>
      </c>
      <c r="BH64" s="48">
        <v>0</v>
      </c>
      <c r="BI64" s="49">
        <v>0</v>
      </c>
      <c r="BJ64" s="48">
        <v>22</v>
      </c>
      <c r="BK64" s="49">
        <v>88</v>
      </c>
      <c r="BL64" s="48">
        <v>25</v>
      </c>
    </row>
    <row r="65" spans="1:64" ht="15">
      <c r="A65" s="64" t="s">
        <v>230</v>
      </c>
      <c r="B65" s="64" t="s">
        <v>239</v>
      </c>
      <c r="C65" s="65" t="s">
        <v>1062</v>
      </c>
      <c r="D65" s="66">
        <v>3</v>
      </c>
      <c r="E65" s="67" t="s">
        <v>132</v>
      </c>
      <c r="F65" s="68">
        <v>32</v>
      </c>
      <c r="G65" s="65"/>
      <c r="H65" s="69"/>
      <c r="I65" s="70"/>
      <c r="J65" s="70"/>
      <c r="K65" s="34" t="s">
        <v>65</v>
      </c>
      <c r="L65" s="77">
        <v>65</v>
      </c>
      <c r="M65" s="77"/>
      <c r="N65" s="72"/>
      <c r="O65" s="79" t="s">
        <v>258</v>
      </c>
      <c r="P65" s="81">
        <v>43481.60599537037</v>
      </c>
      <c r="Q65" s="79" t="s">
        <v>270</v>
      </c>
      <c r="R65" s="79"/>
      <c r="S65" s="79"/>
      <c r="T65" s="79"/>
      <c r="U65" s="79"/>
      <c r="V65" s="82" t="s">
        <v>311</v>
      </c>
      <c r="W65" s="81">
        <v>43481.60599537037</v>
      </c>
      <c r="X65" s="82" t="s">
        <v>342</v>
      </c>
      <c r="Y65" s="79"/>
      <c r="Z65" s="79"/>
      <c r="AA65" s="85" t="s">
        <v>377</v>
      </c>
      <c r="AB65" s="79"/>
      <c r="AC65" s="79" t="b">
        <v>0</v>
      </c>
      <c r="AD65" s="79">
        <v>0</v>
      </c>
      <c r="AE65" s="85" t="s">
        <v>394</v>
      </c>
      <c r="AF65" s="79" t="b">
        <v>1</v>
      </c>
      <c r="AG65" s="79" t="s">
        <v>397</v>
      </c>
      <c r="AH65" s="79"/>
      <c r="AI65" s="85" t="s">
        <v>399</v>
      </c>
      <c r="AJ65" s="79" t="b">
        <v>0</v>
      </c>
      <c r="AK65" s="79">
        <v>4</v>
      </c>
      <c r="AL65" s="85" t="s">
        <v>384</v>
      </c>
      <c r="AM65" s="79" t="s">
        <v>400</v>
      </c>
      <c r="AN65" s="79" t="b">
        <v>0</v>
      </c>
      <c r="AO65" s="85" t="s">
        <v>384</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230</v>
      </c>
      <c r="B66" s="64" t="s">
        <v>236</v>
      </c>
      <c r="C66" s="65" t="s">
        <v>1062</v>
      </c>
      <c r="D66" s="66">
        <v>3</v>
      </c>
      <c r="E66" s="67" t="s">
        <v>132</v>
      </c>
      <c r="F66" s="68">
        <v>32</v>
      </c>
      <c r="G66" s="65"/>
      <c r="H66" s="69"/>
      <c r="I66" s="70"/>
      <c r="J66" s="70"/>
      <c r="K66" s="34" t="s">
        <v>65</v>
      </c>
      <c r="L66" s="77">
        <v>66</v>
      </c>
      <c r="M66" s="77"/>
      <c r="N66" s="72"/>
      <c r="O66" s="79" t="s">
        <v>258</v>
      </c>
      <c r="P66" s="81">
        <v>43481.60599537037</v>
      </c>
      <c r="Q66" s="79" t="s">
        <v>270</v>
      </c>
      <c r="R66" s="79"/>
      <c r="S66" s="79"/>
      <c r="T66" s="79"/>
      <c r="U66" s="79"/>
      <c r="V66" s="82" t="s">
        <v>311</v>
      </c>
      <c r="W66" s="81">
        <v>43481.60599537037</v>
      </c>
      <c r="X66" s="82" t="s">
        <v>342</v>
      </c>
      <c r="Y66" s="79"/>
      <c r="Z66" s="79"/>
      <c r="AA66" s="85" t="s">
        <v>377</v>
      </c>
      <c r="AB66" s="79"/>
      <c r="AC66" s="79" t="b">
        <v>0</v>
      </c>
      <c r="AD66" s="79">
        <v>0</v>
      </c>
      <c r="AE66" s="85" t="s">
        <v>394</v>
      </c>
      <c r="AF66" s="79" t="b">
        <v>1</v>
      </c>
      <c r="AG66" s="79" t="s">
        <v>397</v>
      </c>
      <c r="AH66" s="79"/>
      <c r="AI66" s="85" t="s">
        <v>399</v>
      </c>
      <c r="AJ66" s="79" t="b">
        <v>0</v>
      </c>
      <c r="AK66" s="79">
        <v>4</v>
      </c>
      <c r="AL66" s="85" t="s">
        <v>384</v>
      </c>
      <c r="AM66" s="79" t="s">
        <v>400</v>
      </c>
      <c r="AN66" s="79" t="b">
        <v>0</v>
      </c>
      <c r="AO66" s="85" t="s">
        <v>384</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v>0</v>
      </c>
      <c r="BE66" s="49">
        <v>0</v>
      </c>
      <c r="BF66" s="48">
        <v>1</v>
      </c>
      <c r="BG66" s="49">
        <v>4.3478260869565215</v>
      </c>
      <c r="BH66" s="48">
        <v>0</v>
      </c>
      <c r="BI66" s="49">
        <v>0</v>
      </c>
      <c r="BJ66" s="48">
        <v>22</v>
      </c>
      <c r="BK66" s="49">
        <v>95.65217391304348</v>
      </c>
      <c r="BL66" s="48">
        <v>23</v>
      </c>
    </row>
    <row r="67" spans="1:64" ht="15">
      <c r="A67" s="64" t="s">
        <v>231</v>
      </c>
      <c r="B67" s="64" t="s">
        <v>239</v>
      </c>
      <c r="C67" s="65" t="s">
        <v>1062</v>
      </c>
      <c r="D67" s="66">
        <v>3</v>
      </c>
      <c r="E67" s="67" t="s">
        <v>132</v>
      </c>
      <c r="F67" s="68">
        <v>32</v>
      </c>
      <c r="G67" s="65"/>
      <c r="H67" s="69"/>
      <c r="I67" s="70"/>
      <c r="J67" s="70"/>
      <c r="K67" s="34" t="s">
        <v>65</v>
      </c>
      <c r="L67" s="77">
        <v>67</v>
      </c>
      <c r="M67" s="77"/>
      <c r="N67" s="72"/>
      <c r="O67" s="79" t="s">
        <v>258</v>
      </c>
      <c r="P67" s="81">
        <v>43481.60870370371</v>
      </c>
      <c r="Q67" s="79" t="s">
        <v>271</v>
      </c>
      <c r="R67" s="79"/>
      <c r="S67" s="79"/>
      <c r="T67" s="79"/>
      <c r="U67" s="79"/>
      <c r="V67" s="82" t="s">
        <v>312</v>
      </c>
      <c r="W67" s="81">
        <v>43481.60870370371</v>
      </c>
      <c r="X67" s="82" t="s">
        <v>343</v>
      </c>
      <c r="Y67" s="79"/>
      <c r="Z67" s="79"/>
      <c r="AA67" s="85" t="s">
        <v>378</v>
      </c>
      <c r="AB67" s="79"/>
      <c r="AC67" s="79" t="b">
        <v>0</v>
      </c>
      <c r="AD67" s="79">
        <v>0</v>
      </c>
      <c r="AE67" s="85" t="s">
        <v>394</v>
      </c>
      <c r="AF67" s="79" t="b">
        <v>0</v>
      </c>
      <c r="AG67" s="79" t="s">
        <v>397</v>
      </c>
      <c r="AH67" s="79"/>
      <c r="AI67" s="85" t="s">
        <v>394</v>
      </c>
      <c r="AJ67" s="79" t="b">
        <v>0</v>
      </c>
      <c r="AK67" s="79">
        <v>2</v>
      </c>
      <c r="AL67" s="85" t="s">
        <v>390</v>
      </c>
      <c r="AM67" s="79" t="s">
        <v>401</v>
      </c>
      <c r="AN67" s="79" t="b">
        <v>0</v>
      </c>
      <c r="AO67" s="85" t="s">
        <v>390</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v>0</v>
      </c>
      <c r="BE67" s="49">
        <v>0</v>
      </c>
      <c r="BF67" s="48">
        <v>0</v>
      </c>
      <c r="BG67" s="49">
        <v>0</v>
      </c>
      <c r="BH67" s="48">
        <v>0</v>
      </c>
      <c r="BI67" s="49">
        <v>0</v>
      </c>
      <c r="BJ67" s="48">
        <v>24</v>
      </c>
      <c r="BK67" s="49">
        <v>100</v>
      </c>
      <c r="BL67" s="48">
        <v>24</v>
      </c>
    </row>
    <row r="68" spans="1:64" ht="15">
      <c r="A68" s="64" t="s">
        <v>232</v>
      </c>
      <c r="B68" s="64" t="s">
        <v>239</v>
      </c>
      <c r="C68" s="65" t="s">
        <v>1062</v>
      </c>
      <c r="D68" s="66">
        <v>3</v>
      </c>
      <c r="E68" s="67" t="s">
        <v>132</v>
      </c>
      <c r="F68" s="68">
        <v>32</v>
      </c>
      <c r="G68" s="65"/>
      <c r="H68" s="69"/>
      <c r="I68" s="70"/>
      <c r="J68" s="70"/>
      <c r="K68" s="34" t="s">
        <v>65</v>
      </c>
      <c r="L68" s="77">
        <v>68</v>
      </c>
      <c r="M68" s="77"/>
      <c r="N68" s="72"/>
      <c r="O68" s="79" t="s">
        <v>258</v>
      </c>
      <c r="P68" s="81">
        <v>43481.66947916667</v>
      </c>
      <c r="Q68" s="79" t="s">
        <v>271</v>
      </c>
      <c r="R68" s="79"/>
      <c r="S68" s="79"/>
      <c r="T68" s="79"/>
      <c r="U68" s="79"/>
      <c r="V68" s="82" t="s">
        <v>313</v>
      </c>
      <c r="W68" s="81">
        <v>43481.66947916667</v>
      </c>
      <c r="X68" s="82" t="s">
        <v>344</v>
      </c>
      <c r="Y68" s="79"/>
      <c r="Z68" s="79"/>
      <c r="AA68" s="85" t="s">
        <v>379</v>
      </c>
      <c r="AB68" s="79"/>
      <c r="AC68" s="79" t="b">
        <v>0</v>
      </c>
      <c r="AD68" s="79">
        <v>0</v>
      </c>
      <c r="AE68" s="85" t="s">
        <v>394</v>
      </c>
      <c r="AF68" s="79" t="b">
        <v>0</v>
      </c>
      <c r="AG68" s="79" t="s">
        <v>397</v>
      </c>
      <c r="AH68" s="79"/>
      <c r="AI68" s="85" t="s">
        <v>394</v>
      </c>
      <c r="AJ68" s="79" t="b">
        <v>0</v>
      </c>
      <c r="AK68" s="79">
        <v>2</v>
      </c>
      <c r="AL68" s="85" t="s">
        <v>390</v>
      </c>
      <c r="AM68" s="79" t="s">
        <v>403</v>
      </c>
      <c r="AN68" s="79" t="b">
        <v>0</v>
      </c>
      <c r="AO68" s="85" t="s">
        <v>390</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v>0</v>
      </c>
      <c r="BE68" s="49">
        <v>0</v>
      </c>
      <c r="BF68" s="48">
        <v>0</v>
      </c>
      <c r="BG68" s="49">
        <v>0</v>
      </c>
      <c r="BH68" s="48">
        <v>0</v>
      </c>
      <c r="BI68" s="49">
        <v>0</v>
      </c>
      <c r="BJ68" s="48">
        <v>24</v>
      </c>
      <c r="BK68" s="49">
        <v>100</v>
      </c>
      <c r="BL68" s="48">
        <v>24</v>
      </c>
    </row>
    <row r="69" spans="1:64" ht="15">
      <c r="A69" s="64" t="s">
        <v>233</v>
      </c>
      <c r="B69" s="64" t="s">
        <v>239</v>
      </c>
      <c r="C69" s="65" t="s">
        <v>1062</v>
      </c>
      <c r="D69" s="66">
        <v>3</v>
      </c>
      <c r="E69" s="67" t="s">
        <v>132</v>
      </c>
      <c r="F69" s="68">
        <v>32</v>
      </c>
      <c r="G69" s="65"/>
      <c r="H69" s="69"/>
      <c r="I69" s="70"/>
      <c r="J69" s="70"/>
      <c r="K69" s="34" t="s">
        <v>65</v>
      </c>
      <c r="L69" s="77">
        <v>69</v>
      </c>
      <c r="M69" s="77"/>
      <c r="N69" s="72"/>
      <c r="O69" s="79" t="s">
        <v>258</v>
      </c>
      <c r="P69" s="81">
        <v>43482.02116898148</v>
      </c>
      <c r="Q69" s="79" t="s">
        <v>270</v>
      </c>
      <c r="R69" s="79"/>
      <c r="S69" s="79"/>
      <c r="T69" s="79"/>
      <c r="U69" s="79"/>
      <c r="V69" s="82" t="s">
        <v>314</v>
      </c>
      <c r="W69" s="81">
        <v>43482.02116898148</v>
      </c>
      <c r="X69" s="82" t="s">
        <v>345</v>
      </c>
      <c r="Y69" s="79"/>
      <c r="Z69" s="79"/>
      <c r="AA69" s="85" t="s">
        <v>380</v>
      </c>
      <c r="AB69" s="79"/>
      <c r="AC69" s="79" t="b">
        <v>0</v>
      </c>
      <c r="AD69" s="79">
        <v>0</v>
      </c>
      <c r="AE69" s="85" t="s">
        <v>394</v>
      </c>
      <c r="AF69" s="79" t="b">
        <v>1</v>
      </c>
      <c r="AG69" s="79" t="s">
        <v>397</v>
      </c>
      <c r="AH69" s="79"/>
      <c r="AI69" s="85" t="s">
        <v>399</v>
      </c>
      <c r="AJ69" s="79" t="b">
        <v>0</v>
      </c>
      <c r="AK69" s="79">
        <v>4</v>
      </c>
      <c r="AL69" s="85" t="s">
        <v>384</v>
      </c>
      <c r="AM69" s="79" t="s">
        <v>400</v>
      </c>
      <c r="AN69" s="79" t="b">
        <v>0</v>
      </c>
      <c r="AO69" s="85" t="s">
        <v>384</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c r="BE69" s="49"/>
      <c r="BF69" s="48"/>
      <c r="BG69" s="49"/>
      <c r="BH69" s="48"/>
      <c r="BI69" s="49"/>
      <c r="BJ69" s="48"/>
      <c r="BK69" s="49"/>
      <c r="BL69" s="48"/>
    </row>
    <row r="70" spans="1:64" ht="15">
      <c r="A70" s="64" t="s">
        <v>233</v>
      </c>
      <c r="B70" s="64" t="s">
        <v>236</v>
      </c>
      <c r="C70" s="65" t="s">
        <v>1062</v>
      </c>
      <c r="D70" s="66">
        <v>3</v>
      </c>
      <c r="E70" s="67" t="s">
        <v>132</v>
      </c>
      <c r="F70" s="68">
        <v>32</v>
      </c>
      <c r="G70" s="65"/>
      <c r="H70" s="69"/>
      <c r="I70" s="70"/>
      <c r="J70" s="70"/>
      <c r="K70" s="34" t="s">
        <v>65</v>
      </c>
      <c r="L70" s="77">
        <v>70</v>
      </c>
      <c r="M70" s="77"/>
      <c r="N70" s="72"/>
      <c r="O70" s="79" t="s">
        <v>258</v>
      </c>
      <c r="P70" s="81">
        <v>43482.02116898148</v>
      </c>
      <c r="Q70" s="79" t="s">
        <v>270</v>
      </c>
      <c r="R70" s="79"/>
      <c r="S70" s="79"/>
      <c r="T70" s="79"/>
      <c r="U70" s="79"/>
      <c r="V70" s="82" t="s">
        <v>314</v>
      </c>
      <c r="W70" s="81">
        <v>43482.02116898148</v>
      </c>
      <c r="X70" s="82" t="s">
        <v>345</v>
      </c>
      <c r="Y70" s="79"/>
      <c r="Z70" s="79"/>
      <c r="AA70" s="85" t="s">
        <v>380</v>
      </c>
      <c r="AB70" s="79"/>
      <c r="AC70" s="79" t="b">
        <v>0</v>
      </c>
      <c r="AD70" s="79">
        <v>0</v>
      </c>
      <c r="AE70" s="85" t="s">
        <v>394</v>
      </c>
      <c r="AF70" s="79" t="b">
        <v>1</v>
      </c>
      <c r="AG70" s="79" t="s">
        <v>397</v>
      </c>
      <c r="AH70" s="79"/>
      <c r="AI70" s="85" t="s">
        <v>399</v>
      </c>
      <c r="AJ70" s="79" t="b">
        <v>0</v>
      </c>
      <c r="AK70" s="79">
        <v>4</v>
      </c>
      <c r="AL70" s="85" t="s">
        <v>384</v>
      </c>
      <c r="AM70" s="79" t="s">
        <v>400</v>
      </c>
      <c r="AN70" s="79" t="b">
        <v>0</v>
      </c>
      <c r="AO70" s="85" t="s">
        <v>384</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v>0</v>
      </c>
      <c r="BE70" s="49">
        <v>0</v>
      </c>
      <c r="BF70" s="48">
        <v>1</v>
      </c>
      <c r="BG70" s="49">
        <v>4.3478260869565215</v>
      </c>
      <c r="BH70" s="48">
        <v>0</v>
      </c>
      <c r="BI70" s="49">
        <v>0</v>
      </c>
      <c r="BJ70" s="48">
        <v>22</v>
      </c>
      <c r="BK70" s="49">
        <v>95.65217391304348</v>
      </c>
      <c r="BL70" s="48">
        <v>23</v>
      </c>
    </row>
    <row r="71" spans="1:64" ht="15">
      <c r="A71" s="64" t="s">
        <v>220</v>
      </c>
      <c r="B71" s="64" t="s">
        <v>239</v>
      </c>
      <c r="C71" s="65" t="s">
        <v>1062</v>
      </c>
      <c r="D71" s="66">
        <v>3</v>
      </c>
      <c r="E71" s="67" t="s">
        <v>132</v>
      </c>
      <c r="F71" s="68">
        <v>32</v>
      </c>
      <c r="G71" s="65"/>
      <c r="H71" s="69"/>
      <c r="I71" s="70"/>
      <c r="J71" s="70"/>
      <c r="K71" s="34" t="s">
        <v>65</v>
      </c>
      <c r="L71" s="77">
        <v>71</v>
      </c>
      <c r="M71" s="77"/>
      <c r="N71" s="72"/>
      <c r="O71" s="79" t="s">
        <v>258</v>
      </c>
      <c r="P71" s="81">
        <v>43477.611342592594</v>
      </c>
      <c r="Q71" s="79" t="s">
        <v>264</v>
      </c>
      <c r="R71" s="82" t="s">
        <v>279</v>
      </c>
      <c r="S71" s="79" t="s">
        <v>285</v>
      </c>
      <c r="T71" s="79"/>
      <c r="U71" s="79"/>
      <c r="V71" s="82" t="s">
        <v>302</v>
      </c>
      <c r="W71" s="81">
        <v>43477.611342592594</v>
      </c>
      <c r="X71" s="82" t="s">
        <v>332</v>
      </c>
      <c r="Y71" s="79"/>
      <c r="Z71" s="79"/>
      <c r="AA71" s="85" t="s">
        <v>367</v>
      </c>
      <c r="AB71" s="79"/>
      <c r="AC71" s="79" t="b">
        <v>0</v>
      </c>
      <c r="AD71" s="79">
        <v>82</v>
      </c>
      <c r="AE71" s="85" t="s">
        <v>394</v>
      </c>
      <c r="AF71" s="79" t="b">
        <v>1</v>
      </c>
      <c r="AG71" s="79" t="s">
        <v>397</v>
      </c>
      <c r="AH71" s="79"/>
      <c r="AI71" s="85" t="s">
        <v>398</v>
      </c>
      <c r="AJ71" s="79" t="b">
        <v>0</v>
      </c>
      <c r="AK71" s="79">
        <v>20</v>
      </c>
      <c r="AL71" s="85" t="s">
        <v>394</v>
      </c>
      <c r="AM71" s="79" t="s">
        <v>400</v>
      </c>
      <c r="AN71" s="79" t="b">
        <v>0</v>
      </c>
      <c r="AO71" s="85" t="s">
        <v>367</v>
      </c>
      <c r="AP71" s="79" t="s">
        <v>406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3</v>
      </c>
      <c r="BD71" s="48">
        <v>1</v>
      </c>
      <c r="BE71" s="49">
        <v>5</v>
      </c>
      <c r="BF71" s="48">
        <v>0</v>
      </c>
      <c r="BG71" s="49">
        <v>0</v>
      </c>
      <c r="BH71" s="48">
        <v>0</v>
      </c>
      <c r="BI71" s="49">
        <v>0</v>
      </c>
      <c r="BJ71" s="48">
        <v>19</v>
      </c>
      <c r="BK71" s="49">
        <v>95</v>
      </c>
      <c r="BL71" s="48">
        <v>20</v>
      </c>
    </row>
    <row r="72" spans="1:64" ht="15">
      <c r="A72" s="64" t="s">
        <v>225</v>
      </c>
      <c r="B72" s="64" t="s">
        <v>220</v>
      </c>
      <c r="C72" s="65" t="s">
        <v>1062</v>
      </c>
      <c r="D72" s="66">
        <v>3</v>
      </c>
      <c r="E72" s="67" t="s">
        <v>132</v>
      </c>
      <c r="F72" s="68">
        <v>32</v>
      </c>
      <c r="G72" s="65"/>
      <c r="H72" s="69"/>
      <c r="I72" s="70"/>
      <c r="J72" s="70"/>
      <c r="K72" s="34" t="s">
        <v>65</v>
      </c>
      <c r="L72" s="77">
        <v>72</v>
      </c>
      <c r="M72" s="77"/>
      <c r="N72" s="72"/>
      <c r="O72" s="79" t="s">
        <v>258</v>
      </c>
      <c r="P72" s="81">
        <v>43474.530590277776</v>
      </c>
      <c r="Q72" s="79" t="s">
        <v>267</v>
      </c>
      <c r="R72" s="79"/>
      <c r="S72" s="79"/>
      <c r="T72" s="79"/>
      <c r="U72" s="82" t="s">
        <v>290</v>
      </c>
      <c r="V72" s="82" t="s">
        <v>290</v>
      </c>
      <c r="W72" s="81">
        <v>43474.530590277776</v>
      </c>
      <c r="X72" s="82" t="s">
        <v>337</v>
      </c>
      <c r="Y72" s="79"/>
      <c r="Z72" s="79"/>
      <c r="AA72" s="85" t="s">
        <v>372</v>
      </c>
      <c r="AB72" s="85" t="s">
        <v>393</v>
      </c>
      <c r="AC72" s="79" t="b">
        <v>0</v>
      </c>
      <c r="AD72" s="79">
        <v>10</v>
      </c>
      <c r="AE72" s="85" t="s">
        <v>396</v>
      </c>
      <c r="AF72" s="79" t="b">
        <v>0</v>
      </c>
      <c r="AG72" s="79" t="s">
        <v>397</v>
      </c>
      <c r="AH72" s="79"/>
      <c r="AI72" s="85" t="s">
        <v>394</v>
      </c>
      <c r="AJ72" s="79" t="b">
        <v>0</v>
      </c>
      <c r="AK72" s="79">
        <v>13</v>
      </c>
      <c r="AL72" s="85" t="s">
        <v>394</v>
      </c>
      <c r="AM72" s="79" t="s">
        <v>401</v>
      </c>
      <c r="AN72" s="79" t="b">
        <v>0</v>
      </c>
      <c r="AO72" s="85" t="s">
        <v>393</v>
      </c>
      <c r="AP72" s="79" t="s">
        <v>406</v>
      </c>
      <c r="AQ72" s="79">
        <v>0</v>
      </c>
      <c r="AR72" s="79">
        <v>0</v>
      </c>
      <c r="AS72" s="79" t="s">
        <v>408</v>
      </c>
      <c r="AT72" s="79" t="s">
        <v>410</v>
      </c>
      <c r="AU72" s="79" t="s">
        <v>412</v>
      </c>
      <c r="AV72" s="79" t="s">
        <v>414</v>
      </c>
      <c r="AW72" s="79" t="s">
        <v>416</v>
      </c>
      <c r="AX72" s="79" t="s">
        <v>418</v>
      </c>
      <c r="AY72" s="79" t="s">
        <v>420</v>
      </c>
      <c r="AZ72" s="82" t="s">
        <v>422</v>
      </c>
      <c r="BA72">
        <v>1</v>
      </c>
      <c r="BB72" s="78" t="str">
        <f>REPLACE(INDEX(GroupVertices[Group],MATCH(Edges[[#This Row],[Vertex 1]],GroupVertices[Vertex],0)),1,1,"")</f>
        <v>1</v>
      </c>
      <c r="BC72" s="78" t="str">
        <f>REPLACE(INDEX(GroupVertices[Group],MATCH(Edges[[#This Row],[Vertex 2]],GroupVertices[Vertex],0)),1,1,"")</f>
        <v>2</v>
      </c>
      <c r="BD72" s="48"/>
      <c r="BE72" s="49"/>
      <c r="BF72" s="48"/>
      <c r="BG72" s="49"/>
      <c r="BH72" s="48"/>
      <c r="BI72" s="49"/>
      <c r="BJ72" s="48"/>
      <c r="BK72" s="49"/>
      <c r="BL72" s="48"/>
    </row>
    <row r="73" spans="1:64" ht="15">
      <c r="A73" s="64" t="s">
        <v>234</v>
      </c>
      <c r="B73" s="64" t="s">
        <v>220</v>
      </c>
      <c r="C73" s="65" t="s">
        <v>1062</v>
      </c>
      <c r="D73" s="66">
        <v>3</v>
      </c>
      <c r="E73" s="67" t="s">
        <v>132</v>
      </c>
      <c r="F73" s="68">
        <v>32</v>
      </c>
      <c r="G73" s="65"/>
      <c r="H73" s="69"/>
      <c r="I73" s="70"/>
      <c r="J73" s="70"/>
      <c r="K73" s="34" t="s">
        <v>65</v>
      </c>
      <c r="L73" s="77">
        <v>73</v>
      </c>
      <c r="M73" s="77"/>
      <c r="N73" s="72"/>
      <c r="O73" s="79" t="s">
        <v>258</v>
      </c>
      <c r="P73" s="81">
        <v>43478.3740625</v>
      </c>
      <c r="Q73" s="79" t="s">
        <v>260</v>
      </c>
      <c r="R73" s="79"/>
      <c r="S73" s="79"/>
      <c r="T73" s="79"/>
      <c r="U73" s="79"/>
      <c r="V73" s="82" t="s">
        <v>315</v>
      </c>
      <c r="W73" s="81">
        <v>43478.3740625</v>
      </c>
      <c r="X73" s="82" t="s">
        <v>346</v>
      </c>
      <c r="Y73" s="79"/>
      <c r="Z73" s="79"/>
      <c r="AA73" s="85" t="s">
        <v>381</v>
      </c>
      <c r="AB73" s="79"/>
      <c r="AC73" s="79" t="b">
        <v>0</v>
      </c>
      <c r="AD73" s="79">
        <v>0</v>
      </c>
      <c r="AE73" s="85" t="s">
        <v>394</v>
      </c>
      <c r="AF73" s="79" t="b">
        <v>1</v>
      </c>
      <c r="AG73" s="79" t="s">
        <v>397</v>
      </c>
      <c r="AH73" s="79"/>
      <c r="AI73" s="85" t="s">
        <v>398</v>
      </c>
      <c r="AJ73" s="79" t="b">
        <v>0</v>
      </c>
      <c r="AK73" s="79">
        <v>20</v>
      </c>
      <c r="AL73" s="85" t="s">
        <v>367</v>
      </c>
      <c r="AM73" s="79" t="s">
        <v>400</v>
      </c>
      <c r="AN73" s="79" t="b">
        <v>0</v>
      </c>
      <c r="AO73" s="85" t="s">
        <v>367</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2</v>
      </c>
      <c r="BD73" s="48">
        <v>1</v>
      </c>
      <c r="BE73" s="49">
        <v>5</v>
      </c>
      <c r="BF73" s="48">
        <v>0</v>
      </c>
      <c r="BG73" s="49">
        <v>0</v>
      </c>
      <c r="BH73" s="48">
        <v>0</v>
      </c>
      <c r="BI73" s="49">
        <v>0</v>
      </c>
      <c r="BJ73" s="48">
        <v>19</v>
      </c>
      <c r="BK73" s="49">
        <v>95</v>
      </c>
      <c r="BL73" s="48">
        <v>20</v>
      </c>
    </row>
    <row r="74" spans="1:64" ht="15">
      <c r="A74" s="64" t="s">
        <v>234</v>
      </c>
      <c r="B74" s="64" t="s">
        <v>239</v>
      </c>
      <c r="C74" s="65" t="s">
        <v>1062</v>
      </c>
      <c r="D74" s="66">
        <v>3</v>
      </c>
      <c r="E74" s="67" t="s">
        <v>132</v>
      </c>
      <c r="F74" s="68">
        <v>32</v>
      </c>
      <c r="G74" s="65"/>
      <c r="H74" s="69"/>
      <c r="I74" s="70"/>
      <c r="J74" s="70"/>
      <c r="K74" s="34" t="s">
        <v>65</v>
      </c>
      <c r="L74" s="77">
        <v>74</v>
      </c>
      <c r="M74" s="77"/>
      <c r="N74" s="72"/>
      <c r="O74" s="79" t="s">
        <v>258</v>
      </c>
      <c r="P74" s="81">
        <v>43482.58447916667</v>
      </c>
      <c r="Q74" s="79" t="s">
        <v>270</v>
      </c>
      <c r="R74" s="79"/>
      <c r="S74" s="79"/>
      <c r="T74" s="79"/>
      <c r="U74" s="79"/>
      <c r="V74" s="82" t="s">
        <v>315</v>
      </c>
      <c r="W74" s="81">
        <v>43482.58447916667</v>
      </c>
      <c r="X74" s="82" t="s">
        <v>347</v>
      </c>
      <c r="Y74" s="79"/>
      <c r="Z74" s="79"/>
      <c r="AA74" s="85" t="s">
        <v>382</v>
      </c>
      <c r="AB74" s="79"/>
      <c r="AC74" s="79" t="b">
        <v>0</v>
      </c>
      <c r="AD74" s="79">
        <v>0</v>
      </c>
      <c r="AE74" s="85" t="s">
        <v>394</v>
      </c>
      <c r="AF74" s="79" t="b">
        <v>1</v>
      </c>
      <c r="AG74" s="79" t="s">
        <v>397</v>
      </c>
      <c r="AH74" s="79"/>
      <c r="AI74" s="85" t="s">
        <v>399</v>
      </c>
      <c r="AJ74" s="79" t="b">
        <v>0</v>
      </c>
      <c r="AK74" s="79">
        <v>4</v>
      </c>
      <c r="AL74" s="85" t="s">
        <v>384</v>
      </c>
      <c r="AM74" s="79" t="s">
        <v>401</v>
      </c>
      <c r="AN74" s="79" t="b">
        <v>0</v>
      </c>
      <c r="AO74" s="85" t="s">
        <v>384</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234</v>
      </c>
      <c r="B75" s="64" t="s">
        <v>236</v>
      </c>
      <c r="C75" s="65" t="s">
        <v>1062</v>
      </c>
      <c r="D75" s="66">
        <v>3</v>
      </c>
      <c r="E75" s="67" t="s">
        <v>132</v>
      </c>
      <c r="F75" s="68">
        <v>32</v>
      </c>
      <c r="G75" s="65"/>
      <c r="H75" s="69"/>
      <c r="I75" s="70"/>
      <c r="J75" s="70"/>
      <c r="K75" s="34" t="s">
        <v>65</v>
      </c>
      <c r="L75" s="77">
        <v>75</v>
      </c>
      <c r="M75" s="77"/>
      <c r="N75" s="72"/>
      <c r="O75" s="79" t="s">
        <v>258</v>
      </c>
      <c r="P75" s="81">
        <v>43482.58447916667</v>
      </c>
      <c r="Q75" s="79" t="s">
        <v>270</v>
      </c>
      <c r="R75" s="79"/>
      <c r="S75" s="79"/>
      <c r="T75" s="79"/>
      <c r="U75" s="79"/>
      <c r="V75" s="82" t="s">
        <v>315</v>
      </c>
      <c r="W75" s="81">
        <v>43482.58447916667</v>
      </c>
      <c r="X75" s="82" t="s">
        <v>347</v>
      </c>
      <c r="Y75" s="79"/>
      <c r="Z75" s="79"/>
      <c r="AA75" s="85" t="s">
        <v>382</v>
      </c>
      <c r="AB75" s="79"/>
      <c r="AC75" s="79" t="b">
        <v>0</v>
      </c>
      <c r="AD75" s="79">
        <v>0</v>
      </c>
      <c r="AE75" s="85" t="s">
        <v>394</v>
      </c>
      <c r="AF75" s="79" t="b">
        <v>1</v>
      </c>
      <c r="AG75" s="79" t="s">
        <v>397</v>
      </c>
      <c r="AH75" s="79"/>
      <c r="AI75" s="85" t="s">
        <v>399</v>
      </c>
      <c r="AJ75" s="79" t="b">
        <v>0</v>
      </c>
      <c r="AK75" s="79">
        <v>4</v>
      </c>
      <c r="AL75" s="85" t="s">
        <v>384</v>
      </c>
      <c r="AM75" s="79" t="s">
        <v>401</v>
      </c>
      <c r="AN75" s="79" t="b">
        <v>0</v>
      </c>
      <c r="AO75" s="85" t="s">
        <v>384</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v>0</v>
      </c>
      <c r="BE75" s="49">
        <v>0</v>
      </c>
      <c r="BF75" s="48">
        <v>1</v>
      </c>
      <c r="BG75" s="49">
        <v>4.3478260869565215</v>
      </c>
      <c r="BH75" s="48">
        <v>0</v>
      </c>
      <c r="BI75" s="49">
        <v>0</v>
      </c>
      <c r="BJ75" s="48">
        <v>22</v>
      </c>
      <c r="BK75" s="49">
        <v>95.65217391304348</v>
      </c>
      <c r="BL75" s="48">
        <v>23</v>
      </c>
    </row>
    <row r="76" spans="1:64" ht="15">
      <c r="A76" s="64" t="s">
        <v>235</v>
      </c>
      <c r="B76" s="64" t="s">
        <v>239</v>
      </c>
      <c r="C76" s="65" t="s">
        <v>1062</v>
      </c>
      <c r="D76" s="66">
        <v>3</v>
      </c>
      <c r="E76" s="67" t="s">
        <v>132</v>
      </c>
      <c r="F76" s="68">
        <v>32</v>
      </c>
      <c r="G76" s="65"/>
      <c r="H76" s="69"/>
      <c r="I76" s="70"/>
      <c r="J76" s="70"/>
      <c r="K76" s="34" t="s">
        <v>65</v>
      </c>
      <c r="L76" s="77">
        <v>76</v>
      </c>
      <c r="M76" s="77"/>
      <c r="N76" s="72"/>
      <c r="O76" s="79" t="s">
        <v>258</v>
      </c>
      <c r="P76" s="81">
        <v>43481.58962962963</v>
      </c>
      <c r="Q76" s="79" t="s">
        <v>270</v>
      </c>
      <c r="R76" s="79"/>
      <c r="S76" s="79"/>
      <c r="T76" s="79"/>
      <c r="U76" s="79"/>
      <c r="V76" s="82" t="s">
        <v>316</v>
      </c>
      <c r="W76" s="81">
        <v>43481.58962962963</v>
      </c>
      <c r="X76" s="82" t="s">
        <v>348</v>
      </c>
      <c r="Y76" s="79"/>
      <c r="Z76" s="79"/>
      <c r="AA76" s="85" t="s">
        <v>383</v>
      </c>
      <c r="AB76" s="79"/>
      <c r="AC76" s="79" t="b">
        <v>0</v>
      </c>
      <c r="AD76" s="79">
        <v>0</v>
      </c>
      <c r="AE76" s="85" t="s">
        <v>394</v>
      </c>
      <c r="AF76" s="79" t="b">
        <v>1</v>
      </c>
      <c r="AG76" s="79" t="s">
        <v>397</v>
      </c>
      <c r="AH76" s="79"/>
      <c r="AI76" s="85" t="s">
        <v>399</v>
      </c>
      <c r="AJ76" s="79" t="b">
        <v>0</v>
      </c>
      <c r="AK76" s="79">
        <v>4</v>
      </c>
      <c r="AL76" s="85" t="s">
        <v>384</v>
      </c>
      <c r="AM76" s="79" t="s">
        <v>400</v>
      </c>
      <c r="AN76" s="79" t="b">
        <v>0</v>
      </c>
      <c r="AO76" s="85" t="s">
        <v>384</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3</v>
      </c>
      <c r="BD76" s="48"/>
      <c r="BE76" s="49"/>
      <c r="BF76" s="48"/>
      <c r="BG76" s="49"/>
      <c r="BH76" s="48"/>
      <c r="BI76" s="49"/>
      <c r="BJ76" s="48"/>
      <c r="BK76" s="49"/>
      <c r="BL76" s="48"/>
    </row>
    <row r="77" spans="1:64" ht="15">
      <c r="A77" s="64" t="s">
        <v>235</v>
      </c>
      <c r="B77" s="64" t="s">
        <v>236</v>
      </c>
      <c r="C77" s="65" t="s">
        <v>1062</v>
      </c>
      <c r="D77" s="66">
        <v>3</v>
      </c>
      <c r="E77" s="67" t="s">
        <v>132</v>
      </c>
      <c r="F77" s="68">
        <v>32</v>
      </c>
      <c r="G77" s="65"/>
      <c r="H77" s="69"/>
      <c r="I77" s="70"/>
      <c r="J77" s="70"/>
      <c r="K77" s="34" t="s">
        <v>66</v>
      </c>
      <c r="L77" s="77">
        <v>77</v>
      </c>
      <c r="M77" s="77"/>
      <c r="N77" s="72"/>
      <c r="O77" s="79" t="s">
        <v>258</v>
      </c>
      <c r="P77" s="81">
        <v>43481.58962962963</v>
      </c>
      <c r="Q77" s="79" t="s">
        <v>270</v>
      </c>
      <c r="R77" s="79"/>
      <c r="S77" s="79"/>
      <c r="T77" s="79"/>
      <c r="U77" s="79"/>
      <c r="V77" s="82" t="s">
        <v>316</v>
      </c>
      <c r="W77" s="81">
        <v>43481.58962962963</v>
      </c>
      <c r="X77" s="82" t="s">
        <v>348</v>
      </c>
      <c r="Y77" s="79"/>
      <c r="Z77" s="79"/>
      <c r="AA77" s="85" t="s">
        <v>383</v>
      </c>
      <c r="AB77" s="79"/>
      <c r="AC77" s="79" t="b">
        <v>0</v>
      </c>
      <c r="AD77" s="79">
        <v>0</v>
      </c>
      <c r="AE77" s="85" t="s">
        <v>394</v>
      </c>
      <c r="AF77" s="79" t="b">
        <v>1</v>
      </c>
      <c r="AG77" s="79" t="s">
        <v>397</v>
      </c>
      <c r="AH77" s="79"/>
      <c r="AI77" s="85" t="s">
        <v>399</v>
      </c>
      <c r="AJ77" s="79" t="b">
        <v>0</v>
      </c>
      <c r="AK77" s="79">
        <v>4</v>
      </c>
      <c r="AL77" s="85" t="s">
        <v>384</v>
      </c>
      <c r="AM77" s="79" t="s">
        <v>400</v>
      </c>
      <c r="AN77" s="79" t="b">
        <v>0</v>
      </c>
      <c r="AO77" s="85" t="s">
        <v>384</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v>0</v>
      </c>
      <c r="BE77" s="49">
        <v>0</v>
      </c>
      <c r="BF77" s="48">
        <v>1</v>
      </c>
      <c r="BG77" s="49">
        <v>4.3478260869565215</v>
      </c>
      <c r="BH77" s="48">
        <v>0</v>
      </c>
      <c r="BI77" s="49">
        <v>0</v>
      </c>
      <c r="BJ77" s="48">
        <v>22</v>
      </c>
      <c r="BK77" s="49">
        <v>95.65217391304348</v>
      </c>
      <c r="BL77" s="48">
        <v>23</v>
      </c>
    </row>
    <row r="78" spans="1:64" ht="15">
      <c r="A78" s="64" t="s">
        <v>236</v>
      </c>
      <c r="B78" s="64" t="s">
        <v>235</v>
      </c>
      <c r="C78" s="65" t="s">
        <v>1062</v>
      </c>
      <c r="D78" s="66">
        <v>3</v>
      </c>
      <c r="E78" s="67" t="s">
        <v>132</v>
      </c>
      <c r="F78" s="68">
        <v>32</v>
      </c>
      <c r="G78" s="65"/>
      <c r="H78" s="69"/>
      <c r="I78" s="70"/>
      <c r="J78" s="70"/>
      <c r="K78" s="34" t="s">
        <v>66</v>
      </c>
      <c r="L78" s="77">
        <v>78</v>
      </c>
      <c r="M78" s="77"/>
      <c r="N78" s="72"/>
      <c r="O78" s="79" t="s">
        <v>258</v>
      </c>
      <c r="P78" s="81">
        <v>43481.53413194444</v>
      </c>
      <c r="Q78" s="79" t="s">
        <v>272</v>
      </c>
      <c r="R78" s="82" t="s">
        <v>281</v>
      </c>
      <c r="S78" s="79" t="s">
        <v>285</v>
      </c>
      <c r="T78" s="79" t="s">
        <v>288</v>
      </c>
      <c r="U78" s="79"/>
      <c r="V78" s="82" t="s">
        <v>317</v>
      </c>
      <c r="W78" s="81">
        <v>43481.53413194444</v>
      </c>
      <c r="X78" s="82" t="s">
        <v>349</v>
      </c>
      <c r="Y78" s="79"/>
      <c r="Z78" s="79"/>
      <c r="AA78" s="85" t="s">
        <v>384</v>
      </c>
      <c r="AB78" s="79"/>
      <c r="AC78" s="79" t="b">
        <v>0</v>
      </c>
      <c r="AD78" s="79">
        <v>5</v>
      </c>
      <c r="AE78" s="85" t="s">
        <v>394</v>
      </c>
      <c r="AF78" s="79" t="b">
        <v>1</v>
      </c>
      <c r="AG78" s="79" t="s">
        <v>397</v>
      </c>
      <c r="AH78" s="79"/>
      <c r="AI78" s="85" t="s">
        <v>399</v>
      </c>
      <c r="AJ78" s="79" t="b">
        <v>0</v>
      </c>
      <c r="AK78" s="79">
        <v>4</v>
      </c>
      <c r="AL78" s="85" t="s">
        <v>394</v>
      </c>
      <c r="AM78" s="79" t="s">
        <v>400</v>
      </c>
      <c r="AN78" s="79" t="b">
        <v>0</v>
      </c>
      <c r="AO78" s="85" t="s">
        <v>384</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237</v>
      </c>
      <c r="B79" s="64" t="s">
        <v>239</v>
      </c>
      <c r="C79" s="65" t="s">
        <v>1062</v>
      </c>
      <c r="D79" s="66">
        <v>3</v>
      </c>
      <c r="E79" s="67" t="s">
        <v>132</v>
      </c>
      <c r="F79" s="68">
        <v>32</v>
      </c>
      <c r="G79" s="65"/>
      <c r="H79" s="69"/>
      <c r="I79" s="70"/>
      <c r="J79" s="70"/>
      <c r="K79" s="34" t="s">
        <v>65</v>
      </c>
      <c r="L79" s="77">
        <v>79</v>
      </c>
      <c r="M79" s="77"/>
      <c r="N79" s="72"/>
      <c r="O79" s="79" t="s">
        <v>258</v>
      </c>
      <c r="P79" s="81">
        <v>43484.60616898148</v>
      </c>
      <c r="Q79" s="79" t="s">
        <v>273</v>
      </c>
      <c r="R79" s="79"/>
      <c r="S79" s="79"/>
      <c r="T79" s="79"/>
      <c r="U79" s="79"/>
      <c r="V79" s="82" t="s">
        <v>318</v>
      </c>
      <c r="W79" s="81">
        <v>43484.60616898148</v>
      </c>
      <c r="X79" s="82" t="s">
        <v>350</v>
      </c>
      <c r="Y79" s="79"/>
      <c r="Z79" s="79"/>
      <c r="AA79" s="85" t="s">
        <v>385</v>
      </c>
      <c r="AB79" s="79"/>
      <c r="AC79" s="79" t="b">
        <v>0</v>
      </c>
      <c r="AD79" s="79">
        <v>0</v>
      </c>
      <c r="AE79" s="85" t="s">
        <v>394</v>
      </c>
      <c r="AF79" s="79" t="b">
        <v>0</v>
      </c>
      <c r="AG79" s="79" t="s">
        <v>397</v>
      </c>
      <c r="AH79" s="79"/>
      <c r="AI79" s="85" t="s">
        <v>394</v>
      </c>
      <c r="AJ79" s="79" t="b">
        <v>0</v>
      </c>
      <c r="AK79" s="79">
        <v>2</v>
      </c>
      <c r="AL79" s="85" t="s">
        <v>388</v>
      </c>
      <c r="AM79" s="79" t="s">
        <v>400</v>
      </c>
      <c r="AN79" s="79" t="b">
        <v>0</v>
      </c>
      <c r="AO79" s="85" t="s">
        <v>388</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c r="BE79" s="49"/>
      <c r="BF79" s="48"/>
      <c r="BG79" s="49"/>
      <c r="BH79" s="48"/>
      <c r="BI79" s="49"/>
      <c r="BJ79" s="48"/>
      <c r="BK79" s="49"/>
      <c r="BL79" s="48"/>
    </row>
    <row r="80" spans="1:64" ht="15">
      <c r="A80" s="64" t="s">
        <v>237</v>
      </c>
      <c r="B80" s="64" t="s">
        <v>236</v>
      </c>
      <c r="C80" s="65" t="s">
        <v>1062</v>
      </c>
      <c r="D80" s="66">
        <v>3</v>
      </c>
      <c r="E80" s="67" t="s">
        <v>132</v>
      </c>
      <c r="F80" s="68">
        <v>32</v>
      </c>
      <c r="G80" s="65"/>
      <c r="H80" s="69"/>
      <c r="I80" s="70"/>
      <c r="J80" s="70"/>
      <c r="K80" s="34" t="s">
        <v>65</v>
      </c>
      <c r="L80" s="77">
        <v>80</v>
      </c>
      <c r="M80" s="77"/>
      <c r="N80" s="72"/>
      <c r="O80" s="79" t="s">
        <v>258</v>
      </c>
      <c r="P80" s="81">
        <v>43484.60616898148</v>
      </c>
      <c r="Q80" s="79" t="s">
        <v>273</v>
      </c>
      <c r="R80" s="79"/>
      <c r="S80" s="79"/>
      <c r="T80" s="79"/>
      <c r="U80" s="79"/>
      <c r="V80" s="82" t="s">
        <v>318</v>
      </c>
      <c r="W80" s="81">
        <v>43484.60616898148</v>
      </c>
      <c r="X80" s="82" t="s">
        <v>350</v>
      </c>
      <c r="Y80" s="79"/>
      <c r="Z80" s="79"/>
      <c r="AA80" s="85" t="s">
        <v>385</v>
      </c>
      <c r="AB80" s="79"/>
      <c r="AC80" s="79" t="b">
        <v>0</v>
      </c>
      <c r="AD80" s="79">
        <v>0</v>
      </c>
      <c r="AE80" s="85" t="s">
        <v>394</v>
      </c>
      <c r="AF80" s="79" t="b">
        <v>0</v>
      </c>
      <c r="AG80" s="79" t="s">
        <v>397</v>
      </c>
      <c r="AH80" s="79"/>
      <c r="AI80" s="85" t="s">
        <v>394</v>
      </c>
      <c r="AJ80" s="79" t="b">
        <v>0</v>
      </c>
      <c r="AK80" s="79">
        <v>2</v>
      </c>
      <c r="AL80" s="85" t="s">
        <v>388</v>
      </c>
      <c r="AM80" s="79" t="s">
        <v>400</v>
      </c>
      <c r="AN80" s="79" t="b">
        <v>0</v>
      </c>
      <c r="AO80" s="85" t="s">
        <v>388</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v>0</v>
      </c>
      <c r="BE80" s="49">
        <v>0</v>
      </c>
      <c r="BF80" s="48">
        <v>0</v>
      </c>
      <c r="BG80" s="49">
        <v>0</v>
      </c>
      <c r="BH80" s="48">
        <v>0</v>
      </c>
      <c r="BI80" s="49">
        <v>0</v>
      </c>
      <c r="BJ80" s="48">
        <v>20</v>
      </c>
      <c r="BK80" s="49">
        <v>100</v>
      </c>
      <c r="BL80" s="48">
        <v>20</v>
      </c>
    </row>
    <row r="81" spans="1:64" ht="15">
      <c r="A81" s="64" t="s">
        <v>225</v>
      </c>
      <c r="B81" s="64" t="s">
        <v>244</v>
      </c>
      <c r="C81" s="65" t="s">
        <v>1062</v>
      </c>
      <c r="D81" s="66">
        <v>3</v>
      </c>
      <c r="E81" s="67" t="s">
        <v>132</v>
      </c>
      <c r="F81" s="68">
        <v>32</v>
      </c>
      <c r="G81" s="65"/>
      <c r="H81" s="69"/>
      <c r="I81" s="70"/>
      <c r="J81" s="70"/>
      <c r="K81" s="34" t="s">
        <v>65</v>
      </c>
      <c r="L81" s="77">
        <v>81</v>
      </c>
      <c r="M81" s="77"/>
      <c r="N81" s="72"/>
      <c r="O81" s="79" t="s">
        <v>258</v>
      </c>
      <c r="P81" s="81">
        <v>43479.77024305556</v>
      </c>
      <c r="Q81" s="79" t="s">
        <v>266</v>
      </c>
      <c r="R81" s="79"/>
      <c r="S81" s="79"/>
      <c r="T81" s="79"/>
      <c r="U81" s="79"/>
      <c r="V81" s="82" t="s">
        <v>319</v>
      </c>
      <c r="W81" s="81">
        <v>43479.77024305556</v>
      </c>
      <c r="X81" s="82" t="s">
        <v>351</v>
      </c>
      <c r="Y81" s="79"/>
      <c r="Z81" s="79"/>
      <c r="AA81" s="85" t="s">
        <v>386</v>
      </c>
      <c r="AB81" s="79"/>
      <c r="AC81" s="79" t="b">
        <v>0</v>
      </c>
      <c r="AD81" s="79">
        <v>0</v>
      </c>
      <c r="AE81" s="85" t="s">
        <v>394</v>
      </c>
      <c r="AF81" s="79" t="b">
        <v>0</v>
      </c>
      <c r="AG81" s="79" t="s">
        <v>397</v>
      </c>
      <c r="AH81" s="79"/>
      <c r="AI81" s="85" t="s">
        <v>394</v>
      </c>
      <c r="AJ81" s="79" t="b">
        <v>0</v>
      </c>
      <c r="AK81" s="79">
        <v>13</v>
      </c>
      <c r="AL81" s="85" t="s">
        <v>372</v>
      </c>
      <c r="AM81" s="79" t="s">
        <v>401</v>
      </c>
      <c r="AN81" s="79" t="b">
        <v>0</v>
      </c>
      <c r="AO81" s="85" t="s">
        <v>372</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c r="BE81" s="49"/>
      <c r="BF81" s="48"/>
      <c r="BG81" s="49"/>
      <c r="BH81" s="48"/>
      <c r="BI81" s="49"/>
      <c r="BJ81" s="48"/>
      <c r="BK81" s="49"/>
      <c r="BL81" s="48"/>
    </row>
    <row r="82" spans="1:64" ht="15">
      <c r="A82" s="64" t="s">
        <v>238</v>
      </c>
      <c r="B82" s="64" t="s">
        <v>244</v>
      </c>
      <c r="C82" s="65" t="s">
        <v>1062</v>
      </c>
      <c r="D82" s="66">
        <v>3</v>
      </c>
      <c r="E82" s="67" t="s">
        <v>132</v>
      </c>
      <c r="F82" s="68">
        <v>32</v>
      </c>
      <c r="G82" s="65"/>
      <c r="H82" s="69"/>
      <c r="I82" s="70"/>
      <c r="J82" s="70"/>
      <c r="K82" s="34" t="s">
        <v>65</v>
      </c>
      <c r="L82" s="77">
        <v>82</v>
      </c>
      <c r="M82" s="77"/>
      <c r="N82" s="72"/>
      <c r="O82" s="79" t="s">
        <v>258</v>
      </c>
      <c r="P82" s="81">
        <v>43485.39115740741</v>
      </c>
      <c r="Q82" s="79" t="s">
        <v>266</v>
      </c>
      <c r="R82" s="79"/>
      <c r="S82" s="79"/>
      <c r="T82" s="79"/>
      <c r="U82" s="79"/>
      <c r="V82" s="82" t="s">
        <v>320</v>
      </c>
      <c r="W82" s="81">
        <v>43485.39115740741</v>
      </c>
      <c r="X82" s="82" t="s">
        <v>352</v>
      </c>
      <c r="Y82" s="79"/>
      <c r="Z82" s="79"/>
      <c r="AA82" s="85" t="s">
        <v>387</v>
      </c>
      <c r="AB82" s="79"/>
      <c r="AC82" s="79" t="b">
        <v>0</v>
      </c>
      <c r="AD82" s="79">
        <v>0</v>
      </c>
      <c r="AE82" s="85" t="s">
        <v>394</v>
      </c>
      <c r="AF82" s="79" t="b">
        <v>0</v>
      </c>
      <c r="AG82" s="79" t="s">
        <v>397</v>
      </c>
      <c r="AH82" s="79"/>
      <c r="AI82" s="85" t="s">
        <v>394</v>
      </c>
      <c r="AJ82" s="79" t="b">
        <v>0</v>
      </c>
      <c r="AK82" s="79">
        <v>13</v>
      </c>
      <c r="AL82" s="85" t="s">
        <v>372</v>
      </c>
      <c r="AM82" s="79" t="s">
        <v>401</v>
      </c>
      <c r="AN82" s="79" t="b">
        <v>0</v>
      </c>
      <c r="AO82" s="85" t="s">
        <v>372</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c r="BE82" s="49"/>
      <c r="BF82" s="48"/>
      <c r="BG82" s="49"/>
      <c r="BH82" s="48"/>
      <c r="BI82" s="49"/>
      <c r="BJ82" s="48"/>
      <c r="BK82" s="49"/>
      <c r="BL82" s="48"/>
    </row>
    <row r="83" spans="1:64" ht="15">
      <c r="A83" s="64" t="s">
        <v>225</v>
      </c>
      <c r="B83" s="64" t="s">
        <v>245</v>
      </c>
      <c r="C83" s="65" t="s">
        <v>1063</v>
      </c>
      <c r="D83" s="66">
        <v>3</v>
      </c>
      <c r="E83" s="67" t="s">
        <v>136</v>
      </c>
      <c r="F83" s="68">
        <v>6</v>
      </c>
      <c r="G83" s="65"/>
      <c r="H83" s="69"/>
      <c r="I83" s="70"/>
      <c r="J83" s="70"/>
      <c r="K83" s="34" t="s">
        <v>65</v>
      </c>
      <c r="L83" s="77">
        <v>83</v>
      </c>
      <c r="M83" s="77"/>
      <c r="N83" s="72"/>
      <c r="O83" s="79" t="s">
        <v>258</v>
      </c>
      <c r="P83" s="81">
        <v>43474.530590277776</v>
      </c>
      <c r="Q83" s="79" t="s">
        <v>267</v>
      </c>
      <c r="R83" s="79"/>
      <c r="S83" s="79"/>
      <c r="T83" s="79"/>
      <c r="U83" s="82" t="s">
        <v>290</v>
      </c>
      <c r="V83" s="82" t="s">
        <v>290</v>
      </c>
      <c r="W83" s="81">
        <v>43474.530590277776</v>
      </c>
      <c r="X83" s="82" t="s">
        <v>337</v>
      </c>
      <c r="Y83" s="79"/>
      <c r="Z83" s="79"/>
      <c r="AA83" s="85" t="s">
        <v>372</v>
      </c>
      <c r="AB83" s="85" t="s">
        <v>393</v>
      </c>
      <c r="AC83" s="79" t="b">
        <v>0</v>
      </c>
      <c r="AD83" s="79">
        <v>10</v>
      </c>
      <c r="AE83" s="85" t="s">
        <v>396</v>
      </c>
      <c r="AF83" s="79" t="b">
        <v>0</v>
      </c>
      <c r="AG83" s="79" t="s">
        <v>397</v>
      </c>
      <c r="AH83" s="79"/>
      <c r="AI83" s="85" t="s">
        <v>394</v>
      </c>
      <c r="AJ83" s="79" t="b">
        <v>0</v>
      </c>
      <c r="AK83" s="79">
        <v>13</v>
      </c>
      <c r="AL83" s="85" t="s">
        <v>394</v>
      </c>
      <c r="AM83" s="79" t="s">
        <v>401</v>
      </c>
      <c r="AN83" s="79" t="b">
        <v>0</v>
      </c>
      <c r="AO83" s="85" t="s">
        <v>393</v>
      </c>
      <c r="AP83" s="79" t="s">
        <v>406</v>
      </c>
      <c r="AQ83" s="79">
        <v>0</v>
      </c>
      <c r="AR83" s="79">
        <v>0</v>
      </c>
      <c r="AS83" s="79" t="s">
        <v>408</v>
      </c>
      <c r="AT83" s="79" t="s">
        <v>410</v>
      </c>
      <c r="AU83" s="79" t="s">
        <v>412</v>
      </c>
      <c r="AV83" s="79" t="s">
        <v>414</v>
      </c>
      <c r="AW83" s="79" t="s">
        <v>416</v>
      </c>
      <c r="AX83" s="79" t="s">
        <v>418</v>
      </c>
      <c r="AY83" s="79" t="s">
        <v>420</v>
      </c>
      <c r="AZ83" s="82" t="s">
        <v>422</v>
      </c>
      <c r="BA83">
        <v>2</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225</v>
      </c>
      <c r="B84" s="64" t="s">
        <v>245</v>
      </c>
      <c r="C84" s="65" t="s">
        <v>1063</v>
      </c>
      <c r="D84" s="66">
        <v>3</v>
      </c>
      <c r="E84" s="67" t="s">
        <v>136</v>
      </c>
      <c r="F84" s="68">
        <v>6</v>
      </c>
      <c r="G84" s="65"/>
      <c r="H84" s="69"/>
      <c r="I84" s="70"/>
      <c r="J84" s="70"/>
      <c r="K84" s="34" t="s">
        <v>65</v>
      </c>
      <c r="L84" s="77">
        <v>84</v>
      </c>
      <c r="M84" s="77"/>
      <c r="N84" s="72"/>
      <c r="O84" s="79" t="s">
        <v>258</v>
      </c>
      <c r="P84" s="81">
        <v>43479.77024305556</v>
      </c>
      <c r="Q84" s="79" t="s">
        <v>266</v>
      </c>
      <c r="R84" s="79"/>
      <c r="S84" s="79"/>
      <c r="T84" s="79"/>
      <c r="U84" s="79"/>
      <c r="V84" s="82" t="s">
        <v>319</v>
      </c>
      <c r="W84" s="81">
        <v>43479.77024305556</v>
      </c>
      <c r="X84" s="82" t="s">
        <v>351</v>
      </c>
      <c r="Y84" s="79"/>
      <c r="Z84" s="79"/>
      <c r="AA84" s="85" t="s">
        <v>386</v>
      </c>
      <c r="AB84" s="79"/>
      <c r="AC84" s="79" t="b">
        <v>0</v>
      </c>
      <c r="AD84" s="79">
        <v>0</v>
      </c>
      <c r="AE84" s="85" t="s">
        <v>394</v>
      </c>
      <c r="AF84" s="79" t="b">
        <v>0</v>
      </c>
      <c r="AG84" s="79" t="s">
        <v>397</v>
      </c>
      <c r="AH84" s="79"/>
      <c r="AI84" s="85" t="s">
        <v>394</v>
      </c>
      <c r="AJ84" s="79" t="b">
        <v>0</v>
      </c>
      <c r="AK84" s="79">
        <v>13</v>
      </c>
      <c r="AL84" s="85" t="s">
        <v>372</v>
      </c>
      <c r="AM84" s="79" t="s">
        <v>401</v>
      </c>
      <c r="AN84" s="79" t="b">
        <v>0</v>
      </c>
      <c r="AO84" s="85" t="s">
        <v>372</v>
      </c>
      <c r="AP84" s="79" t="s">
        <v>176</v>
      </c>
      <c r="AQ84" s="79">
        <v>0</v>
      </c>
      <c r="AR84" s="79">
        <v>0</v>
      </c>
      <c r="AS84" s="79"/>
      <c r="AT84" s="79"/>
      <c r="AU84" s="79"/>
      <c r="AV84" s="79"/>
      <c r="AW84" s="79"/>
      <c r="AX84" s="79"/>
      <c r="AY84" s="79"/>
      <c r="AZ84" s="79"/>
      <c r="BA84">
        <v>2</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238</v>
      </c>
      <c r="B85" s="64" t="s">
        <v>245</v>
      </c>
      <c r="C85" s="65" t="s">
        <v>1062</v>
      </c>
      <c r="D85" s="66">
        <v>3</v>
      </c>
      <c r="E85" s="67" t="s">
        <v>132</v>
      </c>
      <c r="F85" s="68">
        <v>32</v>
      </c>
      <c r="G85" s="65"/>
      <c r="H85" s="69"/>
      <c r="I85" s="70"/>
      <c r="J85" s="70"/>
      <c r="K85" s="34" t="s">
        <v>65</v>
      </c>
      <c r="L85" s="77">
        <v>85</v>
      </c>
      <c r="M85" s="77"/>
      <c r="N85" s="72"/>
      <c r="O85" s="79" t="s">
        <v>258</v>
      </c>
      <c r="P85" s="81">
        <v>43485.39115740741</v>
      </c>
      <c r="Q85" s="79" t="s">
        <v>266</v>
      </c>
      <c r="R85" s="79"/>
      <c r="S85" s="79"/>
      <c r="T85" s="79"/>
      <c r="U85" s="79"/>
      <c r="V85" s="82" t="s">
        <v>320</v>
      </c>
      <c r="W85" s="81">
        <v>43485.39115740741</v>
      </c>
      <c r="X85" s="82" t="s">
        <v>352</v>
      </c>
      <c r="Y85" s="79"/>
      <c r="Z85" s="79"/>
      <c r="AA85" s="85" t="s">
        <v>387</v>
      </c>
      <c r="AB85" s="79"/>
      <c r="AC85" s="79" t="b">
        <v>0</v>
      </c>
      <c r="AD85" s="79">
        <v>0</v>
      </c>
      <c r="AE85" s="85" t="s">
        <v>394</v>
      </c>
      <c r="AF85" s="79" t="b">
        <v>0</v>
      </c>
      <c r="AG85" s="79" t="s">
        <v>397</v>
      </c>
      <c r="AH85" s="79"/>
      <c r="AI85" s="85" t="s">
        <v>394</v>
      </c>
      <c r="AJ85" s="79" t="b">
        <v>0</v>
      </c>
      <c r="AK85" s="79">
        <v>13</v>
      </c>
      <c r="AL85" s="85" t="s">
        <v>372</v>
      </c>
      <c r="AM85" s="79" t="s">
        <v>401</v>
      </c>
      <c r="AN85" s="79" t="b">
        <v>0</v>
      </c>
      <c r="AO85" s="85" t="s">
        <v>372</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225</v>
      </c>
      <c r="B86" s="64" t="s">
        <v>246</v>
      </c>
      <c r="C86" s="65" t="s">
        <v>1063</v>
      </c>
      <c r="D86" s="66">
        <v>3</v>
      </c>
      <c r="E86" s="67" t="s">
        <v>136</v>
      </c>
      <c r="F86" s="68">
        <v>6</v>
      </c>
      <c r="G86" s="65"/>
      <c r="H86" s="69"/>
      <c r="I86" s="70"/>
      <c r="J86" s="70"/>
      <c r="K86" s="34" t="s">
        <v>65</v>
      </c>
      <c r="L86" s="77">
        <v>86</v>
      </c>
      <c r="M86" s="77"/>
      <c r="N86" s="72"/>
      <c r="O86" s="79" t="s">
        <v>258</v>
      </c>
      <c r="P86" s="81">
        <v>43474.530590277776</v>
      </c>
      <c r="Q86" s="79" t="s">
        <v>267</v>
      </c>
      <c r="R86" s="79"/>
      <c r="S86" s="79"/>
      <c r="T86" s="79"/>
      <c r="U86" s="82" t="s">
        <v>290</v>
      </c>
      <c r="V86" s="82" t="s">
        <v>290</v>
      </c>
      <c r="W86" s="81">
        <v>43474.530590277776</v>
      </c>
      <c r="X86" s="82" t="s">
        <v>337</v>
      </c>
      <c r="Y86" s="79"/>
      <c r="Z86" s="79"/>
      <c r="AA86" s="85" t="s">
        <v>372</v>
      </c>
      <c r="AB86" s="85" t="s">
        <v>393</v>
      </c>
      <c r="AC86" s="79" t="b">
        <v>0</v>
      </c>
      <c r="AD86" s="79">
        <v>10</v>
      </c>
      <c r="AE86" s="85" t="s">
        <v>396</v>
      </c>
      <c r="AF86" s="79" t="b">
        <v>0</v>
      </c>
      <c r="AG86" s="79" t="s">
        <v>397</v>
      </c>
      <c r="AH86" s="79"/>
      <c r="AI86" s="85" t="s">
        <v>394</v>
      </c>
      <c r="AJ86" s="79" t="b">
        <v>0</v>
      </c>
      <c r="AK86" s="79">
        <v>13</v>
      </c>
      <c r="AL86" s="85" t="s">
        <v>394</v>
      </c>
      <c r="AM86" s="79" t="s">
        <v>401</v>
      </c>
      <c r="AN86" s="79" t="b">
        <v>0</v>
      </c>
      <c r="AO86" s="85" t="s">
        <v>393</v>
      </c>
      <c r="AP86" s="79" t="s">
        <v>406</v>
      </c>
      <c r="AQ86" s="79">
        <v>0</v>
      </c>
      <c r="AR86" s="79">
        <v>0</v>
      </c>
      <c r="AS86" s="79" t="s">
        <v>408</v>
      </c>
      <c r="AT86" s="79" t="s">
        <v>410</v>
      </c>
      <c r="AU86" s="79" t="s">
        <v>412</v>
      </c>
      <c r="AV86" s="79" t="s">
        <v>414</v>
      </c>
      <c r="AW86" s="79" t="s">
        <v>416</v>
      </c>
      <c r="AX86" s="79" t="s">
        <v>418</v>
      </c>
      <c r="AY86" s="79" t="s">
        <v>420</v>
      </c>
      <c r="AZ86" s="82" t="s">
        <v>422</v>
      </c>
      <c r="BA86">
        <v>2</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225</v>
      </c>
      <c r="B87" s="64" t="s">
        <v>246</v>
      </c>
      <c r="C87" s="65" t="s">
        <v>1063</v>
      </c>
      <c r="D87" s="66">
        <v>3</v>
      </c>
      <c r="E87" s="67" t="s">
        <v>136</v>
      </c>
      <c r="F87" s="68">
        <v>6</v>
      </c>
      <c r="G87" s="65"/>
      <c r="H87" s="69"/>
      <c r="I87" s="70"/>
      <c r="J87" s="70"/>
      <c r="K87" s="34" t="s">
        <v>65</v>
      </c>
      <c r="L87" s="77">
        <v>87</v>
      </c>
      <c r="M87" s="77"/>
      <c r="N87" s="72"/>
      <c r="O87" s="79" t="s">
        <v>258</v>
      </c>
      <c r="P87" s="81">
        <v>43479.77024305556</v>
      </c>
      <c r="Q87" s="79" t="s">
        <v>266</v>
      </c>
      <c r="R87" s="79"/>
      <c r="S87" s="79"/>
      <c r="T87" s="79"/>
      <c r="U87" s="79"/>
      <c r="V87" s="82" t="s">
        <v>319</v>
      </c>
      <c r="W87" s="81">
        <v>43479.77024305556</v>
      </c>
      <c r="X87" s="82" t="s">
        <v>351</v>
      </c>
      <c r="Y87" s="79"/>
      <c r="Z87" s="79"/>
      <c r="AA87" s="85" t="s">
        <v>386</v>
      </c>
      <c r="AB87" s="79"/>
      <c r="AC87" s="79" t="b">
        <v>0</v>
      </c>
      <c r="AD87" s="79">
        <v>0</v>
      </c>
      <c r="AE87" s="85" t="s">
        <v>394</v>
      </c>
      <c r="AF87" s="79" t="b">
        <v>0</v>
      </c>
      <c r="AG87" s="79" t="s">
        <v>397</v>
      </c>
      <c r="AH87" s="79"/>
      <c r="AI87" s="85" t="s">
        <v>394</v>
      </c>
      <c r="AJ87" s="79" t="b">
        <v>0</v>
      </c>
      <c r="AK87" s="79">
        <v>13</v>
      </c>
      <c r="AL87" s="85" t="s">
        <v>372</v>
      </c>
      <c r="AM87" s="79" t="s">
        <v>401</v>
      </c>
      <c r="AN87" s="79" t="b">
        <v>0</v>
      </c>
      <c r="AO87" s="85" t="s">
        <v>372</v>
      </c>
      <c r="AP87" s="79" t="s">
        <v>176</v>
      </c>
      <c r="AQ87" s="79">
        <v>0</v>
      </c>
      <c r="AR87" s="79">
        <v>0</v>
      </c>
      <c r="AS87" s="79"/>
      <c r="AT87" s="79"/>
      <c r="AU87" s="79"/>
      <c r="AV87" s="79"/>
      <c r="AW87" s="79"/>
      <c r="AX87" s="79"/>
      <c r="AY87" s="79"/>
      <c r="AZ87" s="79"/>
      <c r="BA87">
        <v>2</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238</v>
      </c>
      <c r="B88" s="64" t="s">
        <v>246</v>
      </c>
      <c r="C88" s="65" t="s">
        <v>1062</v>
      </c>
      <c r="D88" s="66">
        <v>3</v>
      </c>
      <c r="E88" s="67" t="s">
        <v>132</v>
      </c>
      <c r="F88" s="68">
        <v>32</v>
      </c>
      <c r="G88" s="65"/>
      <c r="H88" s="69"/>
      <c r="I88" s="70"/>
      <c r="J88" s="70"/>
      <c r="K88" s="34" t="s">
        <v>65</v>
      </c>
      <c r="L88" s="77">
        <v>88</v>
      </c>
      <c r="M88" s="77"/>
      <c r="N88" s="72"/>
      <c r="O88" s="79" t="s">
        <v>258</v>
      </c>
      <c r="P88" s="81">
        <v>43485.39115740741</v>
      </c>
      <c r="Q88" s="79" t="s">
        <v>266</v>
      </c>
      <c r="R88" s="79"/>
      <c r="S88" s="79"/>
      <c r="T88" s="79"/>
      <c r="U88" s="79"/>
      <c r="V88" s="82" t="s">
        <v>320</v>
      </c>
      <c r="W88" s="81">
        <v>43485.39115740741</v>
      </c>
      <c r="X88" s="82" t="s">
        <v>352</v>
      </c>
      <c r="Y88" s="79"/>
      <c r="Z88" s="79"/>
      <c r="AA88" s="85" t="s">
        <v>387</v>
      </c>
      <c r="AB88" s="79"/>
      <c r="AC88" s="79" t="b">
        <v>0</v>
      </c>
      <c r="AD88" s="79">
        <v>0</v>
      </c>
      <c r="AE88" s="85" t="s">
        <v>394</v>
      </c>
      <c r="AF88" s="79" t="b">
        <v>0</v>
      </c>
      <c r="AG88" s="79" t="s">
        <v>397</v>
      </c>
      <c r="AH88" s="79"/>
      <c r="AI88" s="85" t="s">
        <v>394</v>
      </c>
      <c r="AJ88" s="79" t="b">
        <v>0</v>
      </c>
      <c r="AK88" s="79">
        <v>13</v>
      </c>
      <c r="AL88" s="85" t="s">
        <v>372</v>
      </c>
      <c r="AM88" s="79" t="s">
        <v>401</v>
      </c>
      <c r="AN88" s="79" t="b">
        <v>0</v>
      </c>
      <c r="AO88" s="85" t="s">
        <v>372</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225</v>
      </c>
      <c r="B89" s="64" t="s">
        <v>247</v>
      </c>
      <c r="C89" s="65" t="s">
        <v>1063</v>
      </c>
      <c r="D89" s="66">
        <v>3</v>
      </c>
      <c r="E89" s="67" t="s">
        <v>136</v>
      </c>
      <c r="F89" s="68">
        <v>6</v>
      </c>
      <c r="G89" s="65"/>
      <c r="H89" s="69"/>
      <c r="I89" s="70"/>
      <c r="J89" s="70"/>
      <c r="K89" s="34" t="s">
        <v>65</v>
      </c>
      <c r="L89" s="77">
        <v>89</v>
      </c>
      <c r="M89" s="77"/>
      <c r="N89" s="72"/>
      <c r="O89" s="79" t="s">
        <v>258</v>
      </c>
      <c r="P89" s="81">
        <v>43474.530590277776</v>
      </c>
      <c r="Q89" s="79" t="s">
        <v>267</v>
      </c>
      <c r="R89" s="79"/>
      <c r="S89" s="79"/>
      <c r="T89" s="79"/>
      <c r="U89" s="82" t="s">
        <v>290</v>
      </c>
      <c r="V89" s="82" t="s">
        <v>290</v>
      </c>
      <c r="W89" s="81">
        <v>43474.530590277776</v>
      </c>
      <c r="X89" s="82" t="s">
        <v>337</v>
      </c>
      <c r="Y89" s="79"/>
      <c r="Z89" s="79"/>
      <c r="AA89" s="85" t="s">
        <v>372</v>
      </c>
      <c r="AB89" s="85" t="s">
        <v>393</v>
      </c>
      <c r="AC89" s="79" t="b">
        <v>0</v>
      </c>
      <c r="AD89" s="79">
        <v>10</v>
      </c>
      <c r="AE89" s="85" t="s">
        <v>396</v>
      </c>
      <c r="AF89" s="79" t="b">
        <v>0</v>
      </c>
      <c r="AG89" s="79" t="s">
        <v>397</v>
      </c>
      <c r="AH89" s="79"/>
      <c r="AI89" s="85" t="s">
        <v>394</v>
      </c>
      <c r="AJ89" s="79" t="b">
        <v>0</v>
      </c>
      <c r="AK89" s="79">
        <v>13</v>
      </c>
      <c r="AL89" s="85" t="s">
        <v>394</v>
      </c>
      <c r="AM89" s="79" t="s">
        <v>401</v>
      </c>
      <c r="AN89" s="79" t="b">
        <v>0</v>
      </c>
      <c r="AO89" s="85" t="s">
        <v>393</v>
      </c>
      <c r="AP89" s="79" t="s">
        <v>406</v>
      </c>
      <c r="AQ89" s="79">
        <v>0</v>
      </c>
      <c r="AR89" s="79">
        <v>0</v>
      </c>
      <c r="AS89" s="79" t="s">
        <v>408</v>
      </c>
      <c r="AT89" s="79" t="s">
        <v>410</v>
      </c>
      <c r="AU89" s="79" t="s">
        <v>412</v>
      </c>
      <c r="AV89" s="79" t="s">
        <v>414</v>
      </c>
      <c r="AW89" s="79" t="s">
        <v>416</v>
      </c>
      <c r="AX89" s="79" t="s">
        <v>418</v>
      </c>
      <c r="AY89" s="79" t="s">
        <v>420</v>
      </c>
      <c r="AZ89" s="82" t="s">
        <v>422</v>
      </c>
      <c r="BA89">
        <v>2</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225</v>
      </c>
      <c r="B90" s="64" t="s">
        <v>247</v>
      </c>
      <c r="C90" s="65" t="s">
        <v>1063</v>
      </c>
      <c r="D90" s="66">
        <v>3</v>
      </c>
      <c r="E90" s="67" t="s">
        <v>136</v>
      </c>
      <c r="F90" s="68">
        <v>6</v>
      </c>
      <c r="G90" s="65"/>
      <c r="H90" s="69"/>
      <c r="I90" s="70"/>
      <c r="J90" s="70"/>
      <c r="K90" s="34" t="s">
        <v>65</v>
      </c>
      <c r="L90" s="77">
        <v>90</v>
      </c>
      <c r="M90" s="77"/>
      <c r="N90" s="72"/>
      <c r="O90" s="79" t="s">
        <v>258</v>
      </c>
      <c r="P90" s="81">
        <v>43479.77024305556</v>
      </c>
      <c r="Q90" s="79" t="s">
        <v>266</v>
      </c>
      <c r="R90" s="79"/>
      <c r="S90" s="79"/>
      <c r="T90" s="79"/>
      <c r="U90" s="79"/>
      <c r="V90" s="82" t="s">
        <v>319</v>
      </c>
      <c r="W90" s="81">
        <v>43479.77024305556</v>
      </c>
      <c r="X90" s="82" t="s">
        <v>351</v>
      </c>
      <c r="Y90" s="79"/>
      <c r="Z90" s="79"/>
      <c r="AA90" s="85" t="s">
        <v>386</v>
      </c>
      <c r="AB90" s="79"/>
      <c r="AC90" s="79" t="b">
        <v>0</v>
      </c>
      <c r="AD90" s="79">
        <v>0</v>
      </c>
      <c r="AE90" s="85" t="s">
        <v>394</v>
      </c>
      <c r="AF90" s="79" t="b">
        <v>0</v>
      </c>
      <c r="AG90" s="79" t="s">
        <v>397</v>
      </c>
      <c r="AH90" s="79"/>
      <c r="AI90" s="85" t="s">
        <v>394</v>
      </c>
      <c r="AJ90" s="79" t="b">
        <v>0</v>
      </c>
      <c r="AK90" s="79">
        <v>13</v>
      </c>
      <c r="AL90" s="85" t="s">
        <v>372</v>
      </c>
      <c r="AM90" s="79" t="s">
        <v>401</v>
      </c>
      <c r="AN90" s="79" t="b">
        <v>0</v>
      </c>
      <c r="AO90" s="85" t="s">
        <v>372</v>
      </c>
      <c r="AP90" s="79" t="s">
        <v>176</v>
      </c>
      <c r="AQ90" s="79">
        <v>0</v>
      </c>
      <c r="AR90" s="79">
        <v>0</v>
      </c>
      <c r="AS90" s="79"/>
      <c r="AT90" s="79"/>
      <c r="AU90" s="79"/>
      <c r="AV90" s="79"/>
      <c r="AW90" s="79"/>
      <c r="AX90" s="79"/>
      <c r="AY90" s="79"/>
      <c r="AZ90" s="79"/>
      <c r="BA90">
        <v>2</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238</v>
      </c>
      <c r="B91" s="64" t="s">
        <v>247</v>
      </c>
      <c r="C91" s="65" t="s">
        <v>1062</v>
      </c>
      <c r="D91" s="66">
        <v>3</v>
      </c>
      <c r="E91" s="67" t="s">
        <v>132</v>
      </c>
      <c r="F91" s="68">
        <v>32</v>
      </c>
      <c r="G91" s="65"/>
      <c r="H91" s="69"/>
      <c r="I91" s="70"/>
      <c r="J91" s="70"/>
      <c r="K91" s="34" t="s">
        <v>65</v>
      </c>
      <c r="L91" s="77">
        <v>91</v>
      </c>
      <c r="M91" s="77"/>
      <c r="N91" s="72"/>
      <c r="O91" s="79" t="s">
        <v>258</v>
      </c>
      <c r="P91" s="81">
        <v>43485.39115740741</v>
      </c>
      <c r="Q91" s="79" t="s">
        <v>266</v>
      </c>
      <c r="R91" s="79"/>
      <c r="S91" s="79"/>
      <c r="T91" s="79"/>
      <c r="U91" s="79"/>
      <c r="V91" s="82" t="s">
        <v>320</v>
      </c>
      <c r="W91" s="81">
        <v>43485.39115740741</v>
      </c>
      <c r="X91" s="82" t="s">
        <v>352</v>
      </c>
      <c r="Y91" s="79"/>
      <c r="Z91" s="79"/>
      <c r="AA91" s="85" t="s">
        <v>387</v>
      </c>
      <c r="AB91" s="79"/>
      <c r="AC91" s="79" t="b">
        <v>0</v>
      </c>
      <c r="AD91" s="79">
        <v>0</v>
      </c>
      <c r="AE91" s="85" t="s">
        <v>394</v>
      </c>
      <c r="AF91" s="79" t="b">
        <v>0</v>
      </c>
      <c r="AG91" s="79" t="s">
        <v>397</v>
      </c>
      <c r="AH91" s="79"/>
      <c r="AI91" s="85" t="s">
        <v>394</v>
      </c>
      <c r="AJ91" s="79" t="b">
        <v>0</v>
      </c>
      <c r="AK91" s="79">
        <v>13</v>
      </c>
      <c r="AL91" s="85" t="s">
        <v>372</v>
      </c>
      <c r="AM91" s="79" t="s">
        <v>401</v>
      </c>
      <c r="AN91" s="79" t="b">
        <v>0</v>
      </c>
      <c r="AO91" s="85" t="s">
        <v>372</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225</v>
      </c>
      <c r="B92" s="64" t="s">
        <v>248</v>
      </c>
      <c r="C92" s="65" t="s">
        <v>1063</v>
      </c>
      <c r="D92" s="66">
        <v>3</v>
      </c>
      <c r="E92" s="67" t="s">
        <v>136</v>
      </c>
      <c r="F92" s="68">
        <v>6</v>
      </c>
      <c r="G92" s="65"/>
      <c r="H92" s="69"/>
      <c r="I92" s="70"/>
      <c r="J92" s="70"/>
      <c r="K92" s="34" t="s">
        <v>65</v>
      </c>
      <c r="L92" s="77">
        <v>92</v>
      </c>
      <c r="M92" s="77"/>
      <c r="N92" s="72"/>
      <c r="O92" s="79" t="s">
        <v>258</v>
      </c>
      <c r="P92" s="81">
        <v>43474.530590277776</v>
      </c>
      <c r="Q92" s="79" t="s">
        <v>267</v>
      </c>
      <c r="R92" s="79"/>
      <c r="S92" s="79"/>
      <c r="T92" s="79"/>
      <c r="U92" s="82" t="s">
        <v>290</v>
      </c>
      <c r="V92" s="82" t="s">
        <v>290</v>
      </c>
      <c r="W92" s="81">
        <v>43474.530590277776</v>
      </c>
      <c r="X92" s="82" t="s">
        <v>337</v>
      </c>
      <c r="Y92" s="79"/>
      <c r="Z92" s="79"/>
      <c r="AA92" s="85" t="s">
        <v>372</v>
      </c>
      <c r="AB92" s="85" t="s">
        <v>393</v>
      </c>
      <c r="AC92" s="79" t="b">
        <v>0</v>
      </c>
      <c r="AD92" s="79">
        <v>10</v>
      </c>
      <c r="AE92" s="85" t="s">
        <v>396</v>
      </c>
      <c r="AF92" s="79" t="b">
        <v>0</v>
      </c>
      <c r="AG92" s="79" t="s">
        <v>397</v>
      </c>
      <c r="AH92" s="79"/>
      <c r="AI92" s="85" t="s">
        <v>394</v>
      </c>
      <c r="AJ92" s="79" t="b">
        <v>0</v>
      </c>
      <c r="AK92" s="79">
        <v>13</v>
      </c>
      <c r="AL92" s="85" t="s">
        <v>394</v>
      </c>
      <c r="AM92" s="79" t="s">
        <v>401</v>
      </c>
      <c r="AN92" s="79" t="b">
        <v>0</v>
      </c>
      <c r="AO92" s="85" t="s">
        <v>393</v>
      </c>
      <c r="AP92" s="79" t="s">
        <v>406</v>
      </c>
      <c r="AQ92" s="79">
        <v>0</v>
      </c>
      <c r="AR92" s="79">
        <v>0</v>
      </c>
      <c r="AS92" s="79" t="s">
        <v>408</v>
      </c>
      <c r="AT92" s="79" t="s">
        <v>410</v>
      </c>
      <c r="AU92" s="79" t="s">
        <v>412</v>
      </c>
      <c r="AV92" s="79" t="s">
        <v>414</v>
      </c>
      <c r="AW92" s="79" t="s">
        <v>416</v>
      </c>
      <c r="AX92" s="79" t="s">
        <v>418</v>
      </c>
      <c r="AY92" s="79" t="s">
        <v>420</v>
      </c>
      <c r="AZ92" s="82" t="s">
        <v>422</v>
      </c>
      <c r="BA92">
        <v>2</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225</v>
      </c>
      <c r="B93" s="64" t="s">
        <v>248</v>
      </c>
      <c r="C93" s="65" t="s">
        <v>1063</v>
      </c>
      <c r="D93" s="66">
        <v>3</v>
      </c>
      <c r="E93" s="67" t="s">
        <v>136</v>
      </c>
      <c r="F93" s="68">
        <v>6</v>
      </c>
      <c r="G93" s="65"/>
      <c r="H93" s="69"/>
      <c r="I93" s="70"/>
      <c r="J93" s="70"/>
      <c r="K93" s="34" t="s">
        <v>65</v>
      </c>
      <c r="L93" s="77">
        <v>93</v>
      </c>
      <c r="M93" s="77"/>
      <c r="N93" s="72"/>
      <c r="O93" s="79" t="s">
        <v>258</v>
      </c>
      <c r="P93" s="81">
        <v>43479.77024305556</v>
      </c>
      <c r="Q93" s="79" t="s">
        <v>266</v>
      </c>
      <c r="R93" s="79"/>
      <c r="S93" s="79"/>
      <c r="T93" s="79"/>
      <c r="U93" s="79"/>
      <c r="V93" s="82" t="s">
        <v>319</v>
      </c>
      <c r="W93" s="81">
        <v>43479.77024305556</v>
      </c>
      <c r="X93" s="82" t="s">
        <v>351</v>
      </c>
      <c r="Y93" s="79"/>
      <c r="Z93" s="79"/>
      <c r="AA93" s="85" t="s">
        <v>386</v>
      </c>
      <c r="AB93" s="79"/>
      <c r="AC93" s="79" t="b">
        <v>0</v>
      </c>
      <c r="AD93" s="79">
        <v>0</v>
      </c>
      <c r="AE93" s="85" t="s">
        <v>394</v>
      </c>
      <c r="AF93" s="79" t="b">
        <v>0</v>
      </c>
      <c r="AG93" s="79" t="s">
        <v>397</v>
      </c>
      <c r="AH93" s="79"/>
      <c r="AI93" s="85" t="s">
        <v>394</v>
      </c>
      <c r="AJ93" s="79" t="b">
        <v>0</v>
      </c>
      <c r="AK93" s="79">
        <v>13</v>
      </c>
      <c r="AL93" s="85" t="s">
        <v>372</v>
      </c>
      <c r="AM93" s="79" t="s">
        <v>401</v>
      </c>
      <c r="AN93" s="79" t="b">
        <v>0</v>
      </c>
      <c r="AO93" s="85" t="s">
        <v>372</v>
      </c>
      <c r="AP93" s="79" t="s">
        <v>176</v>
      </c>
      <c r="AQ93" s="79">
        <v>0</v>
      </c>
      <c r="AR93" s="79">
        <v>0</v>
      </c>
      <c r="AS93" s="79"/>
      <c r="AT93" s="79"/>
      <c r="AU93" s="79"/>
      <c r="AV93" s="79"/>
      <c r="AW93" s="79"/>
      <c r="AX93" s="79"/>
      <c r="AY93" s="79"/>
      <c r="AZ93" s="79"/>
      <c r="BA93">
        <v>2</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238</v>
      </c>
      <c r="B94" s="64" t="s">
        <v>248</v>
      </c>
      <c r="C94" s="65" t="s">
        <v>1062</v>
      </c>
      <c r="D94" s="66">
        <v>3</v>
      </c>
      <c r="E94" s="67" t="s">
        <v>132</v>
      </c>
      <c r="F94" s="68">
        <v>32</v>
      </c>
      <c r="G94" s="65"/>
      <c r="H94" s="69"/>
      <c r="I94" s="70"/>
      <c r="J94" s="70"/>
      <c r="K94" s="34" t="s">
        <v>65</v>
      </c>
      <c r="L94" s="77">
        <v>94</v>
      </c>
      <c r="M94" s="77"/>
      <c r="N94" s="72"/>
      <c r="O94" s="79" t="s">
        <v>258</v>
      </c>
      <c r="P94" s="81">
        <v>43485.39115740741</v>
      </c>
      <c r="Q94" s="79" t="s">
        <v>266</v>
      </c>
      <c r="R94" s="79"/>
      <c r="S94" s="79"/>
      <c r="T94" s="79"/>
      <c r="U94" s="79"/>
      <c r="V94" s="82" t="s">
        <v>320</v>
      </c>
      <c r="W94" s="81">
        <v>43485.39115740741</v>
      </c>
      <c r="X94" s="82" t="s">
        <v>352</v>
      </c>
      <c r="Y94" s="79"/>
      <c r="Z94" s="79"/>
      <c r="AA94" s="85" t="s">
        <v>387</v>
      </c>
      <c r="AB94" s="79"/>
      <c r="AC94" s="79" t="b">
        <v>0</v>
      </c>
      <c r="AD94" s="79">
        <v>0</v>
      </c>
      <c r="AE94" s="85" t="s">
        <v>394</v>
      </c>
      <c r="AF94" s="79" t="b">
        <v>0</v>
      </c>
      <c r="AG94" s="79" t="s">
        <v>397</v>
      </c>
      <c r="AH94" s="79"/>
      <c r="AI94" s="85" t="s">
        <v>394</v>
      </c>
      <c r="AJ94" s="79" t="b">
        <v>0</v>
      </c>
      <c r="AK94" s="79">
        <v>13</v>
      </c>
      <c r="AL94" s="85" t="s">
        <v>372</v>
      </c>
      <c r="AM94" s="79" t="s">
        <v>401</v>
      </c>
      <c r="AN94" s="79" t="b">
        <v>0</v>
      </c>
      <c r="AO94" s="85" t="s">
        <v>372</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225</v>
      </c>
      <c r="B95" s="64" t="s">
        <v>249</v>
      </c>
      <c r="C95" s="65" t="s">
        <v>1063</v>
      </c>
      <c r="D95" s="66">
        <v>3</v>
      </c>
      <c r="E95" s="67" t="s">
        <v>136</v>
      </c>
      <c r="F95" s="68">
        <v>6</v>
      </c>
      <c r="G95" s="65"/>
      <c r="H95" s="69"/>
      <c r="I95" s="70"/>
      <c r="J95" s="70"/>
      <c r="K95" s="34" t="s">
        <v>65</v>
      </c>
      <c r="L95" s="77">
        <v>95</v>
      </c>
      <c r="M95" s="77"/>
      <c r="N95" s="72"/>
      <c r="O95" s="79" t="s">
        <v>258</v>
      </c>
      <c r="P95" s="81">
        <v>43474.530590277776</v>
      </c>
      <c r="Q95" s="79" t="s">
        <v>267</v>
      </c>
      <c r="R95" s="79"/>
      <c r="S95" s="79"/>
      <c r="T95" s="79"/>
      <c r="U95" s="82" t="s">
        <v>290</v>
      </c>
      <c r="V95" s="82" t="s">
        <v>290</v>
      </c>
      <c r="W95" s="81">
        <v>43474.530590277776</v>
      </c>
      <c r="X95" s="82" t="s">
        <v>337</v>
      </c>
      <c r="Y95" s="79"/>
      <c r="Z95" s="79"/>
      <c r="AA95" s="85" t="s">
        <v>372</v>
      </c>
      <c r="AB95" s="85" t="s">
        <v>393</v>
      </c>
      <c r="AC95" s="79" t="b">
        <v>0</v>
      </c>
      <c r="AD95" s="79">
        <v>10</v>
      </c>
      <c r="AE95" s="85" t="s">
        <v>396</v>
      </c>
      <c r="AF95" s="79" t="b">
        <v>0</v>
      </c>
      <c r="AG95" s="79" t="s">
        <v>397</v>
      </c>
      <c r="AH95" s="79"/>
      <c r="AI95" s="85" t="s">
        <v>394</v>
      </c>
      <c r="AJ95" s="79" t="b">
        <v>0</v>
      </c>
      <c r="AK95" s="79">
        <v>13</v>
      </c>
      <c r="AL95" s="85" t="s">
        <v>394</v>
      </c>
      <c r="AM95" s="79" t="s">
        <v>401</v>
      </c>
      <c r="AN95" s="79" t="b">
        <v>0</v>
      </c>
      <c r="AO95" s="85" t="s">
        <v>393</v>
      </c>
      <c r="AP95" s="79" t="s">
        <v>406</v>
      </c>
      <c r="AQ95" s="79">
        <v>0</v>
      </c>
      <c r="AR95" s="79">
        <v>0</v>
      </c>
      <c r="AS95" s="79" t="s">
        <v>408</v>
      </c>
      <c r="AT95" s="79" t="s">
        <v>410</v>
      </c>
      <c r="AU95" s="79" t="s">
        <v>412</v>
      </c>
      <c r="AV95" s="79" t="s">
        <v>414</v>
      </c>
      <c r="AW95" s="79" t="s">
        <v>416</v>
      </c>
      <c r="AX95" s="79" t="s">
        <v>418</v>
      </c>
      <c r="AY95" s="79" t="s">
        <v>420</v>
      </c>
      <c r="AZ95" s="82" t="s">
        <v>422</v>
      </c>
      <c r="BA95">
        <v>2</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225</v>
      </c>
      <c r="B96" s="64" t="s">
        <v>249</v>
      </c>
      <c r="C96" s="65" t="s">
        <v>1063</v>
      </c>
      <c r="D96" s="66">
        <v>3</v>
      </c>
      <c r="E96" s="67" t="s">
        <v>136</v>
      </c>
      <c r="F96" s="68">
        <v>6</v>
      </c>
      <c r="G96" s="65"/>
      <c r="H96" s="69"/>
      <c r="I96" s="70"/>
      <c r="J96" s="70"/>
      <c r="K96" s="34" t="s">
        <v>65</v>
      </c>
      <c r="L96" s="77">
        <v>96</v>
      </c>
      <c r="M96" s="77"/>
      <c r="N96" s="72"/>
      <c r="O96" s="79" t="s">
        <v>258</v>
      </c>
      <c r="P96" s="81">
        <v>43479.77024305556</v>
      </c>
      <c r="Q96" s="79" t="s">
        <v>266</v>
      </c>
      <c r="R96" s="79"/>
      <c r="S96" s="79"/>
      <c r="T96" s="79"/>
      <c r="U96" s="79"/>
      <c r="V96" s="82" t="s">
        <v>319</v>
      </c>
      <c r="W96" s="81">
        <v>43479.77024305556</v>
      </c>
      <c r="X96" s="82" t="s">
        <v>351</v>
      </c>
      <c r="Y96" s="79"/>
      <c r="Z96" s="79"/>
      <c r="AA96" s="85" t="s">
        <v>386</v>
      </c>
      <c r="AB96" s="79"/>
      <c r="AC96" s="79" t="b">
        <v>0</v>
      </c>
      <c r="AD96" s="79">
        <v>0</v>
      </c>
      <c r="AE96" s="85" t="s">
        <v>394</v>
      </c>
      <c r="AF96" s="79" t="b">
        <v>0</v>
      </c>
      <c r="AG96" s="79" t="s">
        <v>397</v>
      </c>
      <c r="AH96" s="79"/>
      <c r="AI96" s="85" t="s">
        <v>394</v>
      </c>
      <c r="AJ96" s="79" t="b">
        <v>0</v>
      </c>
      <c r="AK96" s="79">
        <v>13</v>
      </c>
      <c r="AL96" s="85" t="s">
        <v>372</v>
      </c>
      <c r="AM96" s="79" t="s">
        <v>401</v>
      </c>
      <c r="AN96" s="79" t="b">
        <v>0</v>
      </c>
      <c r="AO96" s="85" t="s">
        <v>372</v>
      </c>
      <c r="AP96" s="79" t="s">
        <v>176</v>
      </c>
      <c r="AQ96" s="79">
        <v>0</v>
      </c>
      <c r="AR96" s="79">
        <v>0</v>
      </c>
      <c r="AS96" s="79"/>
      <c r="AT96" s="79"/>
      <c r="AU96" s="79"/>
      <c r="AV96" s="79"/>
      <c r="AW96" s="79"/>
      <c r="AX96" s="79"/>
      <c r="AY96" s="79"/>
      <c r="AZ96" s="79"/>
      <c r="BA96">
        <v>2</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238</v>
      </c>
      <c r="B97" s="64" t="s">
        <v>249</v>
      </c>
      <c r="C97" s="65" t="s">
        <v>1062</v>
      </c>
      <c r="D97" s="66">
        <v>3</v>
      </c>
      <c r="E97" s="67" t="s">
        <v>132</v>
      </c>
      <c r="F97" s="68">
        <v>32</v>
      </c>
      <c r="G97" s="65"/>
      <c r="H97" s="69"/>
      <c r="I97" s="70"/>
      <c r="J97" s="70"/>
      <c r="K97" s="34" t="s">
        <v>65</v>
      </c>
      <c r="L97" s="77">
        <v>97</v>
      </c>
      <c r="M97" s="77"/>
      <c r="N97" s="72"/>
      <c r="O97" s="79" t="s">
        <v>258</v>
      </c>
      <c r="P97" s="81">
        <v>43485.39115740741</v>
      </c>
      <c r="Q97" s="79" t="s">
        <v>266</v>
      </c>
      <c r="R97" s="79"/>
      <c r="S97" s="79"/>
      <c r="T97" s="79"/>
      <c r="U97" s="79"/>
      <c r="V97" s="82" t="s">
        <v>320</v>
      </c>
      <c r="W97" s="81">
        <v>43485.39115740741</v>
      </c>
      <c r="X97" s="82" t="s">
        <v>352</v>
      </c>
      <c r="Y97" s="79"/>
      <c r="Z97" s="79"/>
      <c r="AA97" s="85" t="s">
        <v>387</v>
      </c>
      <c r="AB97" s="79"/>
      <c r="AC97" s="79" t="b">
        <v>0</v>
      </c>
      <c r="AD97" s="79">
        <v>0</v>
      </c>
      <c r="AE97" s="85" t="s">
        <v>394</v>
      </c>
      <c r="AF97" s="79" t="b">
        <v>0</v>
      </c>
      <c r="AG97" s="79" t="s">
        <v>397</v>
      </c>
      <c r="AH97" s="79"/>
      <c r="AI97" s="85" t="s">
        <v>394</v>
      </c>
      <c r="AJ97" s="79" t="b">
        <v>0</v>
      </c>
      <c r="AK97" s="79">
        <v>13</v>
      </c>
      <c r="AL97" s="85" t="s">
        <v>372</v>
      </c>
      <c r="AM97" s="79" t="s">
        <v>401</v>
      </c>
      <c r="AN97" s="79" t="b">
        <v>0</v>
      </c>
      <c r="AO97" s="85" t="s">
        <v>372</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225</v>
      </c>
      <c r="B98" s="64" t="s">
        <v>250</v>
      </c>
      <c r="C98" s="65" t="s">
        <v>1063</v>
      </c>
      <c r="D98" s="66">
        <v>3</v>
      </c>
      <c r="E98" s="67" t="s">
        <v>136</v>
      </c>
      <c r="F98" s="68">
        <v>6</v>
      </c>
      <c r="G98" s="65"/>
      <c r="H98" s="69"/>
      <c r="I98" s="70"/>
      <c r="J98" s="70"/>
      <c r="K98" s="34" t="s">
        <v>65</v>
      </c>
      <c r="L98" s="77">
        <v>98</v>
      </c>
      <c r="M98" s="77"/>
      <c r="N98" s="72"/>
      <c r="O98" s="79" t="s">
        <v>258</v>
      </c>
      <c r="P98" s="81">
        <v>43474.530590277776</v>
      </c>
      <c r="Q98" s="79" t="s">
        <v>267</v>
      </c>
      <c r="R98" s="79"/>
      <c r="S98" s="79"/>
      <c r="T98" s="79"/>
      <c r="U98" s="82" t="s">
        <v>290</v>
      </c>
      <c r="V98" s="82" t="s">
        <v>290</v>
      </c>
      <c r="W98" s="81">
        <v>43474.530590277776</v>
      </c>
      <c r="X98" s="82" t="s">
        <v>337</v>
      </c>
      <c r="Y98" s="79"/>
      <c r="Z98" s="79"/>
      <c r="AA98" s="85" t="s">
        <v>372</v>
      </c>
      <c r="AB98" s="85" t="s">
        <v>393</v>
      </c>
      <c r="AC98" s="79" t="b">
        <v>0</v>
      </c>
      <c r="AD98" s="79">
        <v>10</v>
      </c>
      <c r="AE98" s="85" t="s">
        <v>396</v>
      </c>
      <c r="AF98" s="79" t="b">
        <v>0</v>
      </c>
      <c r="AG98" s="79" t="s">
        <v>397</v>
      </c>
      <c r="AH98" s="79"/>
      <c r="AI98" s="85" t="s">
        <v>394</v>
      </c>
      <c r="AJ98" s="79" t="b">
        <v>0</v>
      </c>
      <c r="AK98" s="79">
        <v>13</v>
      </c>
      <c r="AL98" s="85" t="s">
        <v>394</v>
      </c>
      <c r="AM98" s="79" t="s">
        <v>401</v>
      </c>
      <c r="AN98" s="79" t="b">
        <v>0</v>
      </c>
      <c r="AO98" s="85" t="s">
        <v>393</v>
      </c>
      <c r="AP98" s="79" t="s">
        <v>406</v>
      </c>
      <c r="AQ98" s="79">
        <v>0</v>
      </c>
      <c r="AR98" s="79">
        <v>0</v>
      </c>
      <c r="AS98" s="79" t="s">
        <v>408</v>
      </c>
      <c r="AT98" s="79" t="s">
        <v>410</v>
      </c>
      <c r="AU98" s="79" t="s">
        <v>412</v>
      </c>
      <c r="AV98" s="79" t="s">
        <v>414</v>
      </c>
      <c r="AW98" s="79" t="s">
        <v>416</v>
      </c>
      <c r="AX98" s="79" t="s">
        <v>418</v>
      </c>
      <c r="AY98" s="79" t="s">
        <v>420</v>
      </c>
      <c r="AZ98" s="82" t="s">
        <v>422</v>
      </c>
      <c r="BA98">
        <v>2</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225</v>
      </c>
      <c r="B99" s="64" t="s">
        <v>250</v>
      </c>
      <c r="C99" s="65" t="s">
        <v>1063</v>
      </c>
      <c r="D99" s="66">
        <v>3</v>
      </c>
      <c r="E99" s="67" t="s">
        <v>136</v>
      </c>
      <c r="F99" s="68">
        <v>6</v>
      </c>
      <c r="G99" s="65"/>
      <c r="H99" s="69"/>
      <c r="I99" s="70"/>
      <c r="J99" s="70"/>
      <c r="K99" s="34" t="s">
        <v>65</v>
      </c>
      <c r="L99" s="77">
        <v>99</v>
      </c>
      <c r="M99" s="77"/>
      <c r="N99" s="72"/>
      <c r="O99" s="79" t="s">
        <v>258</v>
      </c>
      <c r="P99" s="81">
        <v>43479.77024305556</v>
      </c>
      <c r="Q99" s="79" t="s">
        <v>266</v>
      </c>
      <c r="R99" s="79"/>
      <c r="S99" s="79"/>
      <c r="T99" s="79"/>
      <c r="U99" s="79"/>
      <c r="V99" s="82" t="s">
        <v>319</v>
      </c>
      <c r="W99" s="81">
        <v>43479.77024305556</v>
      </c>
      <c r="X99" s="82" t="s">
        <v>351</v>
      </c>
      <c r="Y99" s="79"/>
      <c r="Z99" s="79"/>
      <c r="AA99" s="85" t="s">
        <v>386</v>
      </c>
      <c r="AB99" s="79"/>
      <c r="AC99" s="79" t="b">
        <v>0</v>
      </c>
      <c r="AD99" s="79">
        <v>0</v>
      </c>
      <c r="AE99" s="85" t="s">
        <v>394</v>
      </c>
      <c r="AF99" s="79" t="b">
        <v>0</v>
      </c>
      <c r="AG99" s="79" t="s">
        <v>397</v>
      </c>
      <c r="AH99" s="79"/>
      <c r="AI99" s="85" t="s">
        <v>394</v>
      </c>
      <c r="AJ99" s="79" t="b">
        <v>0</v>
      </c>
      <c r="AK99" s="79">
        <v>13</v>
      </c>
      <c r="AL99" s="85" t="s">
        <v>372</v>
      </c>
      <c r="AM99" s="79" t="s">
        <v>401</v>
      </c>
      <c r="AN99" s="79" t="b">
        <v>0</v>
      </c>
      <c r="AO99" s="85" t="s">
        <v>372</v>
      </c>
      <c r="AP99" s="79" t="s">
        <v>176</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238</v>
      </c>
      <c r="B100" s="64" t="s">
        <v>250</v>
      </c>
      <c r="C100" s="65" t="s">
        <v>1062</v>
      </c>
      <c r="D100" s="66">
        <v>3</v>
      </c>
      <c r="E100" s="67" t="s">
        <v>132</v>
      </c>
      <c r="F100" s="68">
        <v>32</v>
      </c>
      <c r="G100" s="65"/>
      <c r="H100" s="69"/>
      <c r="I100" s="70"/>
      <c r="J100" s="70"/>
      <c r="K100" s="34" t="s">
        <v>65</v>
      </c>
      <c r="L100" s="77">
        <v>100</v>
      </c>
      <c r="M100" s="77"/>
      <c r="N100" s="72"/>
      <c r="O100" s="79" t="s">
        <v>258</v>
      </c>
      <c r="P100" s="81">
        <v>43485.39115740741</v>
      </c>
      <c r="Q100" s="79" t="s">
        <v>266</v>
      </c>
      <c r="R100" s="79"/>
      <c r="S100" s="79"/>
      <c r="T100" s="79"/>
      <c r="U100" s="79"/>
      <c r="V100" s="82" t="s">
        <v>320</v>
      </c>
      <c r="W100" s="81">
        <v>43485.39115740741</v>
      </c>
      <c r="X100" s="82" t="s">
        <v>352</v>
      </c>
      <c r="Y100" s="79"/>
      <c r="Z100" s="79"/>
      <c r="AA100" s="85" t="s">
        <v>387</v>
      </c>
      <c r="AB100" s="79"/>
      <c r="AC100" s="79" t="b">
        <v>0</v>
      </c>
      <c r="AD100" s="79">
        <v>0</v>
      </c>
      <c r="AE100" s="85" t="s">
        <v>394</v>
      </c>
      <c r="AF100" s="79" t="b">
        <v>0</v>
      </c>
      <c r="AG100" s="79" t="s">
        <v>397</v>
      </c>
      <c r="AH100" s="79"/>
      <c r="AI100" s="85" t="s">
        <v>394</v>
      </c>
      <c r="AJ100" s="79" t="b">
        <v>0</v>
      </c>
      <c r="AK100" s="79">
        <v>13</v>
      </c>
      <c r="AL100" s="85" t="s">
        <v>372</v>
      </c>
      <c r="AM100" s="79" t="s">
        <v>401</v>
      </c>
      <c r="AN100" s="79" t="b">
        <v>0</v>
      </c>
      <c r="AO100" s="85" t="s">
        <v>372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225</v>
      </c>
      <c r="B101" s="64" t="s">
        <v>251</v>
      </c>
      <c r="C101" s="65" t="s">
        <v>1063</v>
      </c>
      <c r="D101" s="66">
        <v>3</v>
      </c>
      <c r="E101" s="67" t="s">
        <v>136</v>
      </c>
      <c r="F101" s="68">
        <v>6</v>
      </c>
      <c r="G101" s="65"/>
      <c r="H101" s="69"/>
      <c r="I101" s="70"/>
      <c r="J101" s="70"/>
      <c r="K101" s="34" t="s">
        <v>65</v>
      </c>
      <c r="L101" s="77">
        <v>101</v>
      </c>
      <c r="M101" s="77"/>
      <c r="N101" s="72"/>
      <c r="O101" s="79" t="s">
        <v>258</v>
      </c>
      <c r="P101" s="81">
        <v>43474.530590277776</v>
      </c>
      <c r="Q101" s="79" t="s">
        <v>267</v>
      </c>
      <c r="R101" s="79"/>
      <c r="S101" s="79"/>
      <c r="T101" s="79"/>
      <c r="U101" s="82" t="s">
        <v>290</v>
      </c>
      <c r="V101" s="82" t="s">
        <v>290</v>
      </c>
      <c r="W101" s="81">
        <v>43474.530590277776</v>
      </c>
      <c r="X101" s="82" t="s">
        <v>337</v>
      </c>
      <c r="Y101" s="79"/>
      <c r="Z101" s="79"/>
      <c r="AA101" s="85" t="s">
        <v>372</v>
      </c>
      <c r="AB101" s="85" t="s">
        <v>393</v>
      </c>
      <c r="AC101" s="79" t="b">
        <v>0</v>
      </c>
      <c r="AD101" s="79">
        <v>10</v>
      </c>
      <c r="AE101" s="85" t="s">
        <v>396</v>
      </c>
      <c r="AF101" s="79" t="b">
        <v>0</v>
      </c>
      <c r="AG101" s="79" t="s">
        <v>397</v>
      </c>
      <c r="AH101" s="79"/>
      <c r="AI101" s="85" t="s">
        <v>394</v>
      </c>
      <c r="AJ101" s="79" t="b">
        <v>0</v>
      </c>
      <c r="AK101" s="79">
        <v>13</v>
      </c>
      <c r="AL101" s="85" t="s">
        <v>394</v>
      </c>
      <c r="AM101" s="79" t="s">
        <v>401</v>
      </c>
      <c r="AN101" s="79" t="b">
        <v>0</v>
      </c>
      <c r="AO101" s="85" t="s">
        <v>393</v>
      </c>
      <c r="AP101" s="79" t="s">
        <v>406</v>
      </c>
      <c r="AQ101" s="79">
        <v>0</v>
      </c>
      <c r="AR101" s="79">
        <v>0</v>
      </c>
      <c r="AS101" s="79" t="s">
        <v>408</v>
      </c>
      <c r="AT101" s="79" t="s">
        <v>410</v>
      </c>
      <c r="AU101" s="79" t="s">
        <v>412</v>
      </c>
      <c r="AV101" s="79" t="s">
        <v>414</v>
      </c>
      <c r="AW101" s="79" t="s">
        <v>416</v>
      </c>
      <c r="AX101" s="79" t="s">
        <v>418</v>
      </c>
      <c r="AY101" s="79" t="s">
        <v>420</v>
      </c>
      <c r="AZ101" s="82" t="s">
        <v>422</v>
      </c>
      <c r="BA101">
        <v>2</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225</v>
      </c>
      <c r="B102" s="64" t="s">
        <v>251</v>
      </c>
      <c r="C102" s="65" t="s">
        <v>1063</v>
      </c>
      <c r="D102" s="66">
        <v>3</v>
      </c>
      <c r="E102" s="67" t="s">
        <v>136</v>
      </c>
      <c r="F102" s="68">
        <v>6</v>
      </c>
      <c r="G102" s="65"/>
      <c r="H102" s="69"/>
      <c r="I102" s="70"/>
      <c r="J102" s="70"/>
      <c r="K102" s="34" t="s">
        <v>65</v>
      </c>
      <c r="L102" s="77">
        <v>102</v>
      </c>
      <c r="M102" s="77"/>
      <c r="N102" s="72"/>
      <c r="O102" s="79" t="s">
        <v>258</v>
      </c>
      <c r="P102" s="81">
        <v>43479.77024305556</v>
      </c>
      <c r="Q102" s="79" t="s">
        <v>266</v>
      </c>
      <c r="R102" s="79"/>
      <c r="S102" s="79"/>
      <c r="T102" s="79"/>
      <c r="U102" s="79"/>
      <c r="V102" s="82" t="s">
        <v>319</v>
      </c>
      <c r="W102" s="81">
        <v>43479.77024305556</v>
      </c>
      <c r="X102" s="82" t="s">
        <v>351</v>
      </c>
      <c r="Y102" s="79"/>
      <c r="Z102" s="79"/>
      <c r="AA102" s="85" t="s">
        <v>386</v>
      </c>
      <c r="AB102" s="79"/>
      <c r="AC102" s="79" t="b">
        <v>0</v>
      </c>
      <c r="AD102" s="79">
        <v>0</v>
      </c>
      <c r="AE102" s="85" t="s">
        <v>394</v>
      </c>
      <c r="AF102" s="79" t="b">
        <v>0</v>
      </c>
      <c r="AG102" s="79" t="s">
        <v>397</v>
      </c>
      <c r="AH102" s="79"/>
      <c r="AI102" s="85" t="s">
        <v>394</v>
      </c>
      <c r="AJ102" s="79" t="b">
        <v>0</v>
      </c>
      <c r="AK102" s="79">
        <v>13</v>
      </c>
      <c r="AL102" s="85" t="s">
        <v>372</v>
      </c>
      <c r="AM102" s="79" t="s">
        <v>401</v>
      </c>
      <c r="AN102" s="79" t="b">
        <v>0</v>
      </c>
      <c r="AO102" s="85" t="s">
        <v>372</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238</v>
      </c>
      <c r="B103" s="64" t="s">
        <v>251</v>
      </c>
      <c r="C103" s="65" t="s">
        <v>1062</v>
      </c>
      <c r="D103" s="66">
        <v>3</v>
      </c>
      <c r="E103" s="67" t="s">
        <v>132</v>
      </c>
      <c r="F103" s="68">
        <v>32</v>
      </c>
      <c r="G103" s="65"/>
      <c r="H103" s="69"/>
      <c r="I103" s="70"/>
      <c r="J103" s="70"/>
      <c r="K103" s="34" t="s">
        <v>65</v>
      </c>
      <c r="L103" s="77">
        <v>103</v>
      </c>
      <c r="M103" s="77"/>
      <c r="N103" s="72"/>
      <c r="O103" s="79" t="s">
        <v>258</v>
      </c>
      <c r="P103" s="81">
        <v>43485.39115740741</v>
      </c>
      <c r="Q103" s="79" t="s">
        <v>266</v>
      </c>
      <c r="R103" s="79"/>
      <c r="S103" s="79"/>
      <c r="T103" s="79"/>
      <c r="U103" s="79"/>
      <c r="V103" s="82" t="s">
        <v>320</v>
      </c>
      <c r="W103" s="81">
        <v>43485.39115740741</v>
      </c>
      <c r="X103" s="82" t="s">
        <v>352</v>
      </c>
      <c r="Y103" s="79"/>
      <c r="Z103" s="79"/>
      <c r="AA103" s="85" t="s">
        <v>387</v>
      </c>
      <c r="AB103" s="79"/>
      <c r="AC103" s="79" t="b">
        <v>0</v>
      </c>
      <c r="AD103" s="79">
        <v>0</v>
      </c>
      <c r="AE103" s="85" t="s">
        <v>394</v>
      </c>
      <c r="AF103" s="79" t="b">
        <v>0</v>
      </c>
      <c r="AG103" s="79" t="s">
        <v>397</v>
      </c>
      <c r="AH103" s="79"/>
      <c r="AI103" s="85" t="s">
        <v>394</v>
      </c>
      <c r="AJ103" s="79" t="b">
        <v>0</v>
      </c>
      <c r="AK103" s="79">
        <v>13</v>
      </c>
      <c r="AL103" s="85" t="s">
        <v>372</v>
      </c>
      <c r="AM103" s="79" t="s">
        <v>401</v>
      </c>
      <c r="AN103" s="79" t="b">
        <v>0</v>
      </c>
      <c r="AO103" s="85" t="s">
        <v>372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225</v>
      </c>
      <c r="B104" s="64" t="s">
        <v>252</v>
      </c>
      <c r="C104" s="65" t="s">
        <v>1062</v>
      </c>
      <c r="D104" s="66">
        <v>3</v>
      </c>
      <c r="E104" s="67" t="s">
        <v>132</v>
      </c>
      <c r="F104" s="68">
        <v>32</v>
      </c>
      <c r="G104" s="65"/>
      <c r="H104" s="69"/>
      <c r="I104" s="70"/>
      <c r="J104" s="70"/>
      <c r="K104" s="34" t="s">
        <v>65</v>
      </c>
      <c r="L104" s="77">
        <v>104</v>
      </c>
      <c r="M104" s="77"/>
      <c r="N104" s="72"/>
      <c r="O104" s="79" t="s">
        <v>259</v>
      </c>
      <c r="P104" s="81">
        <v>43474.530590277776</v>
      </c>
      <c r="Q104" s="79" t="s">
        <v>267</v>
      </c>
      <c r="R104" s="79"/>
      <c r="S104" s="79"/>
      <c r="T104" s="79"/>
      <c r="U104" s="82" t="s">
        <v>290</v>
      </c>
      <c r="V104" s="82" t="s">
        <v>290</v>
      </c>
      <c r="W104" s="81">
        <v>43474.530590277776</v>
      </c>
      <c r="X104" s="82" t="s">
        <v>337</v>
      </c>
      <c r="Y104" s="79"/>
      <c r="Z104" s="79"/>
      <c r="AA104" s="85" t="s">
        <v>372</v>
      </c>
      <c r="AB104" s="85" t="s">
        <v>393</v>
      </c>
      <c r="AC104" s="79" t="b">
        <v>0</v>
      </c>
      <c r="AD104" s="79">
        <v>10</v>
      </c>
      <c r="AE104" s="85" t="s">
        <v>396</v>
      </c>
      <c r="AF104" s="79" t="b">
        <v>0</v>
      </c>
      <c r="AG104" s="79" t="s">
        <v>397</v>
      </c>
      <c r="AH104" s="79"/>
      <c r="AI104" s="85" t="s">
        <v>394</v>
      </c>
      <c r="AJ104" s="79" t="b">
        <v>0</v>
      </c>
      <c r="AK104" s="79">
        <v>13</v>
      </c>
      <c r="AL104" s="85" t="s">
        <v>394</v>
      </c>
      <c r="AM104" s="79" t="s">
        <v>401</v>
      </c>
      <c r="AN104" s="79" t="b">
        <v>0</v>
      </c>
      <c r="AO104" s="85" t="s">
        <v>393</v>
      </c>
      <c r="AP104" s="79" t="s">
        <v>406</v>
      </c>
      <c r="AQ104" s="79">
        <v>0</v>
      </c>
      <c r="AR104" s="79">
        <v>0</v>
      </c>
      <c r="AS104" s="79" t="s">
        <v>408</v>
      </c>
      <c r="AT104" s="79" t="s">
        <v>410</v>
      </c>
      <c r="AU104" s="79" t="s">
        <v>412</v>
      </c>
      <c r="AV104" s="79" t="s">
        <v>414</v>
      </c>
      <c r="AW104" s="79" t="s">
        <v>416</v>
      </c>
      <c r="AX104" s="79" t="s">
        <v>418</v>
      </c>
      <c r="AY104" s="79" t="s">
        <v>420</v>
      </c>
      <c r="AZ104" s="82" t="s">
        <v>422</v>
      </c>
      <c r="BA104">
        <v>1</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225</v>
      </c>
      <c r="B105" s="64" t="s">
        <v>252</v>
      </c>
      <c r="C105" s="65" t="s">
        <v>1062</v>
      </c>
      <c r="D105" s="66">
        <v>3</v>
      </c>
      <c r="E105" s="67" t="s">
        <v>132</v>
      </c>
      <c r="F105" s="68">
        <v>32</v>
      </c>
      <c r="G105" s="65"/>
      <c r="H105" s="69"/>
      <c r="I105" s="70"/>
      <c r="J105" s="70"/>
      <c r="K105" s="34" t="s">
        <v>65</v>
      </c>
      <c r="L105" s="77">
        <v>105</v>
      </c>
      <c r="M105" s="77"/>
      <c r="N105" s="72"/>
      <c r="O105" s="79" t="s">
        <v>258</v>
      </c>
      <c r="P105" s="81">
        <v>43479.77024305556</v>
      </c>
      <c r="Q105" s="79" t="s">
        <v>266</v>
      </c>
      <c r="R105" s="79"/>
      <c r="S105" s="79"/>
      <c r="T105" s="79"/>
      <c r="U105" s="79"/>
      <c r="V105" s="82" t="s">
        <v>319</v>
      </c>
      <c r="W105" s="81">
        <v>43479.77024305556</v>
      </c>
      <c r="X105" s="82" t="s">
        <v>351</v>
      </c>
      <c r="Y105" s="79"/>
      <c r="Z105" s="79"/>
      <c r="AA105" s="85" t="s">
        <v>386</v>
      </c>
      <c r="AB105" s="79"/>
      <c r="AC105" s="79" t="b">
        <v>0</v>
      </c>
      <c r="AD105" s="79">
        <v>0</v>
      </c>
      <c r="AE105" s="85" t="s">
        <v>394</v>
      </c>
      <c r="AF105" s="79" t="b">
        <v>0</v>
      </c>
      <c r="AG105" s="79" t="s">
        <v>397</v>
      </c>
      <c r="AH105" s="79"/>
      <c r="AI105" s="85" t="s">
        <v>394</v>
      </c>
      <c r="AJ105" s="79" t="b">
        <v>0</v>
      </c>
      <c r="AK105" s="79">
        <v>13</v>
      </c>
      <c r="AL105" s="85" t="s">
        <v>372</v>
      </c>
      <c r="AM105" s="79" t="s">
        <v>401</v>
      </c>
      <c r="AN105" s="79" t="b">
        <v>0</v>
      </c>
      <c r="AO105" s="85" t="s">
        <v>372</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11</v>
      </c>
      <c r="BK105" s="49">
        <v>100</v>
      </c>
      <c r="BL105" s="48">
        <v>11</v>
      </c>
    </row>
    <row r="106" spans="1:64" ht="15">
      <c r="A106" s="64" t="s">
        <v>238</v>
      </c>
      <c r="B106" s="64" t="s">
        <v>252</v>
      </c>
      <c r="C106" s="65" t="s">
        <v>1062</v>
      </c>
      <c r="D106" s="66">
        <v>3</v>
      </c>
      <c r="E106" s="67" t="s">
        <v>132</v>
      </c>
      <c r="F106" s="68">
        <v>32</v>
      </c>
      <c r="G106" s="65"/>
      <c r="H106" s="69"/>
      <c r="I106" s="70"/>
      <c r="J106" s="70"/>
      <c r="K106" s="34" t="s">
        <v>65</v>
      </c>
      <c r="L106" s="77">
        <v>106</v>
      </c>
      <c r="M106" s="77"/>
      <c r="N106" s="72"/>
      <c r="O106" s="79" t="s">
        <v>258</v>
      </c>
      <c r="P106" s="81">
        <v>43485.39115740741</v>
      </c>
      <c r="Q106" s="79" t="s">
        <v>266</v>
      </c>
      <c r="R106" s="79"/>
      <c r="S106" s="79"/>
      <c r="T106" s="79"/>
      <c r="U106" s="79"/>
      <c r="V106" s="82" t="s">
        <v>320</v>
      </c>
      <c r="W106" s="81">
        <v>43485.39115740741</v>
      </c>
      <c r="X106" s="82" t="s">
        <v>352</v>
      </c>
      <c r="Y106" s="79"/>
      <c r="Z106" s="79"/>
      <c r="AA106" s="85" t="s">
        <v>387</v>
      </c>
      <c r="AB106" s="79"/>
      <c r="AC106" s="79" t="b">
        <v>0</v>
      </c>
      <c r="AD106" s="79">
        <v>0</v>
      </c>
      <c r="AE106" s="85" t="s">
        <v>394</v>
      </c>
      <c r="AF106" s="79" t="b">
        <v>0</v>
      </c>
      <c r="AG106" s="79" t="s">
        <v>397</v>
      </c>
      <c r="AH106" s="79"/>
      <c r="AI106" s="85" t="s">
        <v>394</v>
      </c>
      <c r="AJ106" s="79" t="b">
        <v>0</v>
      </c>
      <c r="AK106" s="79">
        <v>13</v>
      </c>
      <c r="AL106" s="85" t="s">
        <v>372</v>
      </c>
      <c r="AM106" s="79" t="s">
        <v>401</v>
      </c>
      <c r="AN106" s="79" t="b">
        <v>0</v>
      </c>
      <c r="AO106" s="85" t="s">
        <v>372</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225</v>
      </c>
      <c r="B107" s="64" t="s">
        <v>239</v>
      </c>
      <c r="C107" s="65" t="s">
        <v>1062</v>
      </c>
      <c r="D107" s="66">
        <v>3</v>
      </c>
      <c r="E107" s="67" t="s">
        <v>132</v>
      </c>
      <c r="F107" s="68">
        <v>32</v>
      </c>
      <c r="G107" s="65"/>
      <c r="H107" s="69"/>
      <c r="I107" s="70"/>
      <c r="J107" s="70"/>
      <c r="K107" s="34" t="s">
        <v>65</v>
      </c>
      <c r="L107" s="77">
        <v>107</v>
      </c>
      <c r="M107" s="77"/>
      <c r="N107" s="72"/>
      <c r="O107" s="79" t="s">
        <v>258</v>
      </c>
      <c r="P107" s="81">
        <v>43474.530590277776</v>
      </c>
      <c r="Q107" s="79" t="s">
        <v>267</v>
      </c>
      <c r="R107" s="79"/>
      <c r="S107" s="79"/>
      <c r="T107" s="79"/>
      <c r="U107" s="82" t="s">
        <v>290</v>
      </c>
      <c r="V107" s="82" t="s">
        <v>290</v>
      </c>
      <c r="W107" s="81">
        <v>43474.530590277776</v>
      </c>
      <c r="X107" s="82" t="s">
        <v>337</v>
      </c>
      <c r="Y107" s="79"/>
      <c r="Z107" s="79"/>
      <c r="AA107" s="85" t="s">
        <v>372</v>
      </c>
      <c r="AB107" s="85" t="s">
        <v>393</v>
      </c>
      <c r="AC107" s="79" t="b">
        <v>0</v>
      </c>
      <c r="AD107" s="79">
        <v>10</v>
      </c>
      <c r="AE107" s="85" t="s">
        <v>396</v>
      </c>
      <c r="AF107" s="79" t="b">
        <v>0</v>
      </c>
      <c r="AG107" s="79" t="s">
        <v>397</v>
      </c>
      <c r="AH107" s="79"/>
      <c r="AI107" s="85" t="s">
        <v>394</v>
      </c>
      <c r="AJ107" s="79" t="b">
        <v>0</v>
      </c>
      <c r="AK107" s="79">
        <v>13</v>
      </c>
      <c r="AL107" s="85" t="s">
        <v>394</v>
      </c>
      <c r="AM107" s="79" t="s">
        <v>401</v>
      </c>
      <c r="AN107" s="79" t="b">
        <v>0</v>
      </c>
      <c r="AO107" s="85" t="s">
        <v>393</v>
      </c>
      <c r="AP107" s="79" t="s">
        <v>406</v>
      </c>
      <c r="AQ107" s="79">
        <v>0</v>
      </c>
      <c r="AR107" s="79">
        <v>0</v>
      </c>
      <c r="AS107" s="79" t="s">
        <v>408</v>
      </c>
      <c r="AT107" s="79" t="s">
        <v>410</v>
      </c>
      <c r="AU107" s="79" t="s">
        <v>412</v>
      </c>
      <c r="AV107" s="79" t="s">
        <v>414</v>
      </c>
      <c r="AW107" s="79" t="s">
        <v>416</v>
      </c>
      <c r="AX107" s="79" t="s">
        <v>418</v>
      </c>
      <c r="AY107" s="79" t="s">
        <v>420</v>
      </c>
      <c r="AZ107" s="82" t="s">
        <v>422</v>
      </c>
      <c r="BA107">
        <v>1</v>
      </c>
      <c r="BB107" s="78" t="str">
        <f>REPLACE(INDEX(GroupVertices[Group],MATCH(Edges[[#This Row],[Vertex 1]],GroupVertices[Vertex],0)),1,1,"")</f>
        <v>1</v>
      </c>
      <c r="BC107" s="78" t="str">
        <f>REPLACE(INDEX(GroupVertices[Group],MATCH(Edges[[#This Row],[Vertex 2]],GroupVertices[Vertex],0)),1,1,"")</f>
        <v>3</v>
      </c>
      <c r="BD107" s="48"/>
      <c r="BE107" s="49"/>
      <c r="BF107" s="48"/>
      <c r="BG107" s="49"/>
      <c r="BH107" s="48"/>
      <c r="BI107" s="49"/>
      <c r="BJ107" s="48"/>
      <c r="BK107" s="49"/>
      <c r="BL107" s="48"/>
    </row>
    <row r="108" spans="1:64" ht="15">
      <c r="A108" s="64" t="s">
        <v>238</v>
      </c>
      <c r="B108" s="64" t="s">
        <v>225</v>
      </c>
      <c r="C108" s="65" t="s">
        <v>1062</v>
      </c>
      <c r="D108" s="66">
        <v>3</v>
      </c>
      <c r="E108" s="67" t="s">
        <v>132</v>
      </c>
      <c r="F108" s="68">
        <v>32</v>
      </c>
      <c r="G108" s="65"/>
      <c r="H108" s="69"/>
      <c r="I108" s="70"/>
      <c r="J108" s="70"/>
      <c r="K108" s="34" t="s">
        <v>65</v>
      </c>
      <c r="L108" s="77">
        <v>108</v>
      </c>
      <c r="M108" s="77"/>
      <c r="N108" s="72"/>
      <c r="O108" s="79" t="s">
        <v>258</v>
      </c>
      <c r="P108" s="81">
        <v>43485.39115740741</v>
      </c>
      <c r="Q108" s="79" t="s">
        <v>266</v>
      </c>
      <c r="R108" s="79"/>
      <c r="S108" s="79"/>
      <c r="T108" s="79"/>
      <c r="U108" s="79"/>
      <c r="V108" s="82" t="s">
        <v>320</v>
      </c>
      <c r="W108" s="81">
        <v>43485.39115740741</v>
      </c>
      <c r="X108" s="82" t="s">
        <v>352</v>
      </c>
      <c r="Y108" s="79"/>
      <c r="Z108" s="79"/>
      <c r="AA108" s="85" t="s">
        <v>387</v>
      </c>
      <c r="AB108" s="79"/>
      <c r="AC108" s="79" t="b">
        <v>0</v>
      </c>
      <c r="AD108" s="79">
        <v>0</v>
      </c>
      <c r="AE108" s="85" t="s">
        <v>394</v>
      </c>
      <c r="AF108" s="79" t="b">
        <v>0</v>
      </c>
      <c r="AG108" s="79" t="s">
        <v>397</v>
      </c>
      <c r="AH108" s="79"/>
      <c r="AI108" s="85" t="s">
        <v>394</v>
      </c>
      <c r="AJ108" s="79" t="b">
        <v>0</v>
      </c>
      <c r="AK108" s="79">
        <v>13</v>
      </c>
      <c r="AL108" s="85" t="s">
        <v>372</v>
      </c>
      <c r="AM108" s="79" t="s">
        <v>401</v>
      </c>
      <c r="AN108" s="79" t="b">
        <v>0</v>
      </c>
      <c r="AO108" s="85" t="s">
        <v>372</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11</v>
      </c>
      <c r="BK108" s="49">
        <v>100</v>
      </c>
      <c r="BL108" s="48">
        <v>11</v>
      </c>
    </row>
    <row r="109" spans="1:64" ht="15">
      <c r="A109" s="64" t="s">
        <v>236</v>
      </c>
      <c r="B109" s="64" t="s">
        <v>239</v>
      </c>
      <c r="C109" s="65" t="s">
        <v>1063</v>
      </c>
      <c r="D109" s="66">
        <v>3</v>
      </c>
      <c r="E109" s="67" t="s">
        <v>136</v>
      </c>
      <c r="F109" s="68">
        <v>6</v>
      </c>
      <c r="G109" s="65"/>
      <c r="H109" s="69"/>
      <c r="I109" s="70"/>
      <c r="J109" s="70"/>
      <c r="K109" s="34" t="s">
        <v>66</v>
      </c>
      <c r="L109" s="77">
        <v>109</v>
      </c>
      <c r="M109" s="77"/>
      <c r="N109" s="72"/>
      <c r="O109" s="79" t="s">
        <v>258</v>
      </c>
      <c r="P109" s="81">
        <v>43481.53413194444</v>
      </c>
      <c r="Q109" s="79" t="s">
        <v>272</v>
      </c>
      <c r="R109" s="82" t="s">
        <v>281</v>
      </c>
      <c r="S109" s="79" t="s">
        <v>285</v>
      </c>
      <c r="T109" s="79" t="s">
        <v>288</v>
      </c>
      <c r="U109" s="79"/>
      <c r="V109" s="82" t="s">
        <v>317</v>
      </c>
      <c r="W109" s="81">
        <v>43481.53413194444</v>
      </c>
      <c r="X109" s="82" t="s">
        <v>349</v>
      </c>
      <c r="Y109" s="79"/>
      <c r="Z109" s="79"/>
      <c r="AA109" s="85" t="s">
        <v>384</v>
      </c>
      <c r="AB109" s="79"/>
      <c r="AC109" s="79" t="b">
        <v>0</v>
      </c>
      <c r="AD109" s="79">
        <v>5</v>
      </c>
      <c r="AE109" s="85" t="s">
        <v>394</v>
      </c>
      <c r="AF109" s="79" t="b">
        <v>1</v>
      </c>
      <c r="AG109" s="79" t="s">
        <v>397</v>
      </c>
      <c r="AH109" s="79"/>
      <c r="AI109" s="85" t="s">
        <v>399</v>
      </c>
      <c r="AJ109" s="79" t="b">
        <v>0</v>
      </c>
      <c r="AK109" s="79">
        <v>4</v>
      </c>
      <c r="AL109" s="85" t="s">
        <v>394</v>
      </c>
      <c r="AM109" s="79" t="s">
        <v>400</v>
      </c>
      <c r="AN109" s="79" t="b">
        <v>0</v>
      </c>
      <c r="AO109" s="85" t="s">
        <v>384</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3</v>
      </c>
      <c r="BC109" s="78" t="str">
        <f>REPLACE(INDEX(GroupVertices[Group],MATCH(Edges[[#This Row],[Vertex 2]],GroupVertices[Vertex],0)),1,1,"")</f>
        <v>3</v>
      </c>
      <c r="BD109" s="48">
        <v>1</v>
      </c>
      <c r="BE109" s="49">
        <v>2.2222222222222223</v>
      </c>
      <c r="BF109" s="48">
        <v>2</v>
      </c>
      <c r="BG109" s="49">
        <v>4.444444444444445</v>
      </c>
      <c r="BH109" s="48">
        <v>0</v>
      </c>
      <c r="BI109" s="49">
        <v>0</v>
      </c>
      <c r="BJ109" s="48">
        <v>42</v>
      </c>
      <c r="BK109" s="49">
        <v>93.33333333333333</v>
      </c>
      <c r="BL109" s="48">
        <v>45</v>
      </c>
    </row>
    <row r="110" spans="1:64" ht="15">
      <c r="A110" s="64" t="s">
        <v>236</v>
      </c>
      <c r="B110" s="64" t="s">
        <v>239</v>
      </c>
      <c r="C110" s="65" t="s">
        <v>1063</v>
      </c>
      <c r="D110" s="66">
        <v>3</v>
      </c>
      <c r="E110" s="67" t="s">
        <v>136</v>
      </c>
      <c r="F110" s="68">
        <v>6</v>
      </c>
      <c r="G110" s="65"/>
      <c r="H110" s="69"/>
      <c r="I110" s="70"/>
      <c r="J110" s="70"/>
      <c r="K110" s="34" t="s">
        <v>66</v>
      </c>
      <c r="L110" s="77">
        <v>110</v>
      </c>
      <c r="M110" s="77"/>
      <c r="N110" s="72"/>
      <c r="O110" s="79" t="s">
        <v>258</v>
      </c>
      <c r="P110" s="81">
        <v>43484.43769675926</v>
      </c>
      <c r="Q110" s="79" t="s">
        <v>274</v>
      </c>
      <c r="R110" s="82" t="s">
        <v>282</v>
      </c>
      <c r="S110" s="79" t="s">
        <v>287</v>
      </c>
      <c r="T110" s="79" t="s">
        <v>289</v>
      </c>
      <c r="U110" s="82" t="s">
        <v>291</v>
      </c>
      <c r="V110" s="82" t="s">
        <v>291</v>
      </c>
      <c r="W110" s="81">
        <v>43484.43769675926</v>
      </c>
      <c r="X110" s="82" t="s">
        <v>353</v>
      </c>
      <c r="Y110" s="79"/>
      <c r="Z110" s="79"/>
      <c r="AA110" s="85" t="s">
        <v>388</v>
      </c>
      <c r="AB110" s="79"/>
      <c r="AC110" s="79" t="b">
        <v>0</v>
      </c>
      <c r="AD110" s="79">
        <v>0</v>
      </c>
      <c r="AE110" s="85" t="s">
        <v>394</v>
      </c>
      <c r="AF110" s="79" t="b">
        <v>0</v>
      </c>
      <c r="AG110" s="79" t="s">
        <v>397</v>
      </c>
      <c r="AH110" s="79"/>
      <c r="AI110" s="85" t="s">
        <v>394</v>
      </c>
      <c r="AJ110" s="79" t="b">
        <v>0</v>
      </c>
      <c r="AK110" s="79">
        <v>2</v>
      </c>
      <c r="AL110" s="85" t="s">
        <v>394</v>
      </c>
      <c r="AM110" s="79" t="s">
        <v>405</v>
      </c>
      <c r="AN110" s="79" t="b">
        <v>0</v>
      </c>
      <c r="AO110" s="85" t="s">
        <v>388</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3</v>
      </c>
      <c r="BC110" s="78" t="str">
        <f>REPLACE(INDEX(GroupVertices[Group],MATCH(Edges[[#This Row],[Vertex 2]],GroupVertices[Vertex],0)),1,1,"")</f>
        <v>3</v>
      </c>
      <c r="BD110" s="48">
        <v>0</v>
      </c>
      <c r="BE110" s="49">
        <v>0</v>
      </c>
      <c r="BF110" s="48">
        <v>0</v>
      </c>
      <c r="BG110" s="49">
        <v>0</v>
      </c>
      <c r="BH110" s="48">
        <v>0</v>
      </c>
      <c r="BI110" s="49">
        <v>0</v>
      </c>
      <c r="BJ110" s="48">
        <v>24</v>
      </c>
      <c r="BK110" s="49">
        <v>100</v>
      </c>
      <c r="BL110" s="48">
        <v>24</v>
      </c>
    </row>
    <row r="111" spans="1:64" ht="15">
      <c r="A111" s="64" t="s">
        <v>239</v>
      </c>
      <c r="B111" s="64" t="s">
        <v>236</v>
      </c>
      <c r="C111" s="65" t="s">
        <v>1062</v>
      </c>
      <c r="D111" s="66">
        <v>3</v>
      </c>
      <c r="E111" s="67" t="s">
        <v>132</v>
      </c>
      <c r="F111" s="68">
        <v>32</v>
      </c>
      <c r="G111" s="65"/>
      <c r="H111" s="69"/>
      <c r="I111" s="70"/>
      <c r="J111" s="70"/>
      <c r="K111" s="34" t="s">
        <v>66</v>
      </c>
      <c r="L111" s="77">
        <v>111</v>
      </c>
      <c r="M111" s="77"/>
      <c r="N111" s="72"/>
      <c r="O111" s="79" t="s">
        <v>258</v>
      </c>
      <c r="P111" s="81">
        <v>43487.36457175926</v>
      </c>
      <c r="Q111" s="79" t="s">
        <v>273</v>
      </c>
      <c r="R111" s="79"/>
      <c r="S111" s="79"/>
      <c r="T111" s="79"/>
      <c r="U111" s="79"/>
      <c r="V111" s="82" t="s">
        <v>321</v>
      </c>
      <c r="W111" s="81">
        <v>43487.36457175926</v>
      </c>
      <c r="X111" s="82" t="s">
        <v>354</v>
      </c>
      <c r="Y111" s="79"/>
      <c r="Z111" s="79"/>
      <c r="AA111" s="85" t="s">
        <v>389</v>
      </c>
      <c r="AB111" s="79"/>
      <c r="AC111" s="79" t="b">
        <v>0</v>
      </c>
      <c r="AD111" s="79">
        <v>0</v>
      </c>
      <c r="AE111" s="85" t="s">
        <v>394</v>
      </c>
      <c r="AF111" s="79" t="b">
        <v>0</v>
      </c>
      <c r="AG111" s="79" t="s">
        <v>397</v>
      </c>
      <c r="AH111" s="79"/>
      <c r="AI111" s="85" t="s">
        <v>394</v>
      </c>
      <c r="AJ111" s="79" t="b">
        <v>0</v>
      </c>
      <c r="AK111" s="79">
        <v>2</v>
      </c>
      <c r="AL111" s="85" t="s">
        <v>388</v>
      </c>
      <c r="AM111" s="79" t="s">
        <v>401</v>
      </c>
      <c r="AN111" s="79" t="b">
        <v>0</v>
      </c>
      <c r="AO111" s="85" t="s">
        <v>388</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v>0</v>
      </c>
      <c r="BE111" s="49">
        <v>0</v>
      </c>
      <c r="BF111" s="48">
        <v>0</v>
      </c>
      <c r="BG111" s="49">
        <v>0</v>
      </c>
      <c r="BH111" s="48">
        <v>0</v>
      </c>
      <c r="BI111" s="49">
        <v>0</v>
      </c>
      <c r="BJ111" s="48">
        <v>20</v>
      </c>
      <c r="BK111" s="49">
        <v>100</v>
      </c>
      <c r="BL111" s="48">
        <v>20</v>
      </c>
    </row>
    <row r="112" spans="1:64" ht="15">
      <c r="A112" s="64" t="s">
        <v>239</v>
      </c>
      <c r="B112" s="64" t="s">
        <v>239</v>
      </c>
      <c r="C112" s="65" t="s">
        <v>1063</v>
      </c>
      <c r="D112" s="66">
        <v>3</v>
      </c>
      <c r="E112" s="67" t="s">
        <v>136</v>
      </c>
      <c r="F112" s="68">
        <v>6</v>
      </c>
      <c r="G112" s="65"/>
      <c r="H112" s="69"/>
      <c r="I112" s="70"/>
      <c r="J112" s="70"/>
      <c r="K112" s="34" t="s">
        <v>65</v>
      </c>
      <c r="L112" s="77">
        <v>112</v>
      </c>
      <c r="M112" s="77"/>
      <c r="N112" s="72"/>
      <c r="O112" s="79" t="s">
        <v>176</v>
      </c>
      <c r="P112" s="81">
        <v>43481.562002314815</v>
      </c>
      <c r="Q112" s="79" t="s">
        <v>275</v>
      </c>
      <c r="R112" s="79"/>
      <c r="S112" s="79"/>
      <c r="T112" s="79"/>
      <c r="U112" s="82" t="s">
        <v>292</v>
      </c>
      <c r="V112" s="82" t="s">
        <v>292</v>
      </c>
      <c r="W112" s="81">
        <v>43481.562002314815</v>
      </c>
      <c r="X112" s="82" t="s">
        <v>355</v>
      </c>
      <c r="Y112" s="79"/>
      <c r="Z112" s="79"/>
      <c r="AA112" s="85" t="s">
        <v>390</v>
      </c>
      <c r="AB112" s="79"/>
      <c r="AC112" s="79" t="b">
        <v>0</v>
      </c>
      <c r="AD112" s="79">
        <v>0</v>
      </c>
      <c r="AE112" s="85" t="s">
        <v>394</v>
      </c>
      <c r="AF112" s="79" t="b">
        <v>0</v>
      </c>
      <c r="AG112" s="79" t="s">
        <v>397</v>
      </c>
      <c r="AH112" s="79"/>
      <c r="AI112" s="85" t="s">
        <v>394</v>
      </c>
      <c r="AJ112" s="79" t="b">
        <v>0</v>
      </c>
      <c r="AK112" s="79">
        <v>2</v>
      </c>
      <c r="AL112" s="85" t="s">
        <v>394</v>
      </c>
      <c r="AM112" s="79" t="s">
        <v>401</v>
      </c>
      <c r="AN112" s="79" t="b">
        <v>0</v>
      </c>
      <c r="AO112" s="85" t="s">
        <v>390</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3</v>
      </c>
      <c r="BC112" s="78" t="str">
        <f>REPLACE(INDEX(GroupVertices[Group],MATCH(Edges[[#This Row],[Vertex 2]],GroupVertices[Vertex],0)),1,1,"")</f>
        <v>3</v>
      </c>
      <c r="BD112" s="48">
        <v>1</v>
      </c>
      <c r="BE112" s="49">
        <v>2.1739130434782608</v>
      </c>
      <c r="BF112" s="48">
        <v>0</v>
      </c>
      <c r="BG112" s="49">
        <v>0</v>
      </c>
      <c r="BH112" s="48">
        <v>0</v>
      </c>
      <c r="BI112" s="49">
        <v>0</v>
      </c>
      <c r="BJ112" s="48">
        <v>45</v>
      </c>
      <c r="BK112" s="49">
        <v>97.82608695652173</v>
      </c>
      <c r="BL112" s="48">
        <v>46</v>
      </c>
    </row>
    <row r="113" spans="1:64" ht="15">
      <c r="A113" s="64" t="s">
        <v>239</v>
      </c>
      <c r="B113" s="64" t="s">
        <v>239</v>
      </c>
      <c r="C113" s="65" t="s">
        <v>1063</v>
      </c>
      <c r="D113" s="66">
        <v>3</v>
      </c>
      <c r="E113" s="67" t="s">
        <v>136</v>
      </c>
      <c r="F113" s="68">
        <v>6</v>
      </c>
      <c r="G113" s="65"/>
      <c r="H113" s="69"/>
      <c r="I113" s="70"/>
      <c r="J113" s="70"/>
      <c r="K113" s="34" t="s">
        <v>65</v>
      </c>
      <c r="L113" s="77">
        <v>113</v>
      </c>
      <c r="M113" s="77"/>
      <c r="N113" s="72"/>
      <c r="O113" s="79" t="s">
        <v>176</v>
      </c>
      <c r="P113" s="81">
        <v>43487.434537037036</v>
      </c>
      <c r="Q113" s="79" t="s">
        <v>276</v>
      </c>
      <c r="R113" s="82" t="s">
        <v>283</v>
      </c>
      <c r="S113" s="79" t="s">
        <v>287</v>
      </c>
      <c r="T113" s="79"/>
      <c r="U113" s="82" t="s">
        <v>293</v>
      </c>
      <c r="V113" s="82" t="s">
        <v>293</v>
      </c>
      <c r="W113" s="81">
        <v>43487.434537037036</v>
      </c>
      <c r="X113" s="82" t="s">
        <v>356</v>
      </c>
      <c r="Y113" s="79"/>
      <c r="Z113" s="79"/>
      <c r="AA113" s="85" t="s">
        <v>391</v>
      </c>
      <c r="AB113" s="79"/>
      <c r="AC113" s="79" t="b">
        <v>0</v>
      </c>
      <c r="AD113" s="79">
        <v>1</v>
      </c>
      <c r="AE113" s="85" t="s">
        <v>394</v>
      </c>
      <c r="AF113" s="79" t="b">
        <v>0</v>
      </c>
      <c r="AG113" s="79" t="s">
        <v>397</v>
      </c>
      <c r="AH113" s="79"/>
      <c r="AI113" s="85" t="s">
        <v>394</v>
      </c>
      <c r="AJ113" s="79" t="b">
        <v>0</v>
      </c>
      <c r="AK113" s="79">
        <v>1</v>
      </c>
      <c r="AL113" s="85" t="s">
        <v>394</v>
      </c>
      <c r="AM113" s="79" t="s">
        <v>401</v>
      </c>
      <c r="AN113" s="79" t="b">
        <v>0</v>
      </c>
      <c r="AO113" s="85" t="s">
        <v>391</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3</v>
      </c>
      <c r="BC113" s="78" t="str">
        <f>REPLACE(INDEX(GroupVertices[Group],MATCH(Edges[[#This Row],[Vertex 2]],GroupVertices[Vertex],0)),1,1,"")</f>
        <v>3</v>
      </c>
      <c r="BD113" s="48">
        <v>2</v>
      </c>
      <c r="BE113" s="49">
        <v>4.651162790697675</v>
      </c>
      <c r="BF113" s="48">
        <v>1</v>
      </c>
      <c r="BG113" s="49">
        <v>2.3255813953488373</v>
      </c>
      <c r="BH113" s="48">
        <v>0</v>
      </c>
      <c r="BI113" s="49">
        <v>0</v>
      </c>
      <c r="BJ113" s="48">
        <v>40</v>
      </c>
      <c r="BK113" s="49">
        <v>93.02325581395348</v>
      </c>
      <c r="BL113" s="48">
        <v>43</v>
      </c>
    </row>
    <row r="114" spans="1:64" ht="15">
      <c r="A114" s="64" t="s">
        <v>240</v>
      </c>
      <c r="B114" s="64" t="s">
        <v>239</v>
      </c>
      <c r="C114" s="65" t="s">
        <v>1062</v>
      </c>
      <c r="D114" s="66">
        <v>3</v>
      </c>
      <c r="E114" s="67" t="s">
        <v>132</v>
      </c>
      <c r="F114" s="68">
        <v>32</v>
      </c>
      <c r="G114" s="65"/>
      <c r="H114" s="69"/>
      <c r="I114" s="70"/>
      <c r="J114" s="70"/>
      <c r="K114" s="34" t="s">
        <v>65</v>
      </c>
      <c r="L114" s="77">
        <v>114</v>
      </c>
      <c r="M114" s="77"/>
      <c r="N114" s="72"/>
      <c r="O114" s="79" t="s">
        <v>258</v>
      </c>
      <c r="P114" s="81">
        <v>43487.483148148145</v>
      </c>
      <c r="Q114" s="79" t="s">
        <v>277</v>
      </c>
      <c r="R114" s="79"/>
      <c r="S114" s="79"/>
      <c r="T114" s="79"/>
      <c r="U114" s="79"/>
      <c r="V114" s="82" t="s">
        <v>322</v>
      </c>
      <c r="W114" s="81">
        <v>43487.483148148145</v>
      </c>
      <c r="X114" s="82" t="s">
        <v>357</v>
      </c>
      <c r="Y114" s="79"/>
      <c r="Z114" s="79"/>
      <c r="AA114" s="85" t="s">
        <v>392</v>
      </c>
      <c r="AB114" s="79"/>
      <c r="AC114" s="79" t="b">
        <v>0</v>
      </c>
      <c r="AD114" s="79">
        <v>0</v>
      </c>
      <c r="AE114" s="85" t="s">
        <v>394</v>
      </c>
      <c r="AF114" s="79" t="b">
        <v>0</v>
      </c>
      <c r="AG114" s="79" t="s">
        <v>397</v>
      </c>
      <c r="AH114" s="79"/>
      <c r="AI114" s="85" t="s">
        <v>394</v>
      </c>
      <c r="AJ114" s="79" t="b">
        <v>0</v>
      </c>
      <c r="AK114" s="79">
        <v>1</v>
      </c>
      <c r="AL114" s="85" t="s">
        <v>391</v>
      </c>
      <c r="AM114" s="79" t="s">
        <v>403</v>
      </c>
      <c r="AN114" s="79" t="b">
        <v>0</v>
      </c>
      <c r="AO114" s="85" t="s">
        <v>391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v>1</v>
      </c>
      <c r="BE114" s="49">
        <v>4.3478260869565215</v>
      </c>
      <c r="BF114" s="48">
        <v>0</v>
      </c>
      <c r="BG114" s="49">
        <v>0</v>
      </c>
      <c r="BH114" s="48">
        <v>0</v>
      </c>
      <c r="BI114" s="49">
        <v>0</v>
      </c>
      <c r="BJ114" s="48">
        <v>22</v>
      </c>
      <c r="BK114" s="49">
        <v>95.65217391304348</v>
      </c>
      <c r="BL114" s="48">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4"/>
    <dataValidation allowBlank="1" showErrorMessage="1" sqref="N2:N1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4"/>
    <dataValidation allowBlank="1" showInputMessage="1" promptTitle="Edge Color" prompt="To select an optional edge color, right-click and select Select Color on the right-click menu." sqref="C3:C114"/>
    <dataValidation allowBlank="1" showInputMessage="1" promptTitle="Edge Width" prompt="Enter an optional edge width between 1 and 10." errorTitle="Invalid Edge Width" error="The optional edge width must be a whole number between 1 and 10." sqref="D3:D114"/>
    <dataValidation allowBlank="1" showInputMessage="1" promptTitle="Edge Opacity" prompt="Enter an optional edge opacity between 0 (transparent) and 100 (opaque)." errorTitle="Invalid Edge Opacity" error="The optional edge opacity must be a whole number between 0 and 10." sqref="F3:F1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4">
      <formula1>ValidEdgeVisibilities</formula1>
    </dataValidation>
    <dataValidation allowBlank="1" showInputMessage="1" showErrorMessage="1" promptTitle="Vertex 1 Name" prompt="Enter the name of the edge's first vertex." sqref="A3:A114"/>
    <dataValidation allowBlank="1" showInputMessage="1" showErrorMessage="1" promptTitle="Vertex 2 Name" prompt="Enter the name of the edge's second vertex." sqref="B3:B114"/>
    <dataValidation allowBlank="1" showInputMessage="1" showErrorMessage="1" promptTitle="Edge Label" prompt="Enter an optional edge label." errorTitle="Invalid Edge Visibility" error="You have entered an unrecognized edge visibility.  Try selecting from the drop-down list instead." sqref="H3:H1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4"/>
  </dataValidations>
  <hyperlinks>
    <hyperlink ref="R20" r:id="rId1" display="https://twitter.com/carynzinn/status/1083841426700480512"/>
    <hyperlink ref="R61" r:id="rId2" display="https://www.bbc.co.uk/programmes/m00017qw?fbclid=IwAR3_ObH6fVhxqaLDeeRXtb7XWo7qEkQke1bAgHudwdu5ekTdDa9mMKyiz4Y"/>
    <hyperlink ref="R62" r:id="rId3" display="https://www.bbc.co.uk/programmes/m00017qw?fbclid=IwAR3_ObH6fVhxqaLDeeRXtb7XWo7qEkQke1bAgHudwdu5ekTdDa9mMKyiz4Y"/>
    <hyperlink ref="R63" r:id="rId4" display="https://www.bbc.co.uk/programmes/m00017qw?fbclid=IwAR3_ObH6fVhxqaLDeeRXtb7XWo7qEkQke1bAgHudwdu5ekTdDa9mMKyiz4Y"/>
    <hyperlink ref="R71" r:id="rId5" display="https://twitter.com/carynzinn/status/1083841426700480512"/>
    <hyperlink ref="R78" r:id="rId6" display="https://twitter.com/diabetescouk/status/1084132959576305664"/>
    <hyperlink ref="R109" r:id="rId7" display="https://twitter.com/diabetescouk/status/1084132959576305664"/>
    <hyperlink ref="R110" r:id="rId8" display="https://www.xperthealth.org.uk/Forums?platform=hootsuite"/>
    <hyperlink ref="R113" r:id="rId9" display="https://www.xperthealth.org.uk/Shop/p/xp00353"/>
    <hyperlink ref="U36" r:id="rId10" display="https://pbs.twimg.com/media/DweFLtjWwAILaTS.jpg"/>
    <hyperlink ref="U37" r:id="rId11" display="https://pbs.twimg.com/media/DweFLtjWwAILaTS.jpg"/>
    <hyperlink ref="U38" r:id="rId12" display="https://pbs.twimg.com/media/DweFLtjWwAILaTS.jpg"/>
    <hyperlink ref="U39" r:id="rId13" display="https://pbs.twimg.com/media/DweFLtjWwAILaTS.jpg"/>
    <hyperlink ref="U40" r:id="rId14" display="https://pbs.twimg.com/media/DweFLtjWwAILaTS.jpg"/>
    <hyperlink ref="U72" r:id="rId15" display="https://pbs.twimg.com/media/DweFLtjWwAILaTS.jpg"/>
    <hyperlink ref="U83" r:id="rId16" display="https://pbs.twimg.com/media/DweFLtjWwAILaTS.jpg"/>
    <hyperlink ref="U86" r:id="rId17" display="https://pbs.twimg.com/media/DweFLtjWwAILaTS.jpg"/>
    <hyperlink ref="U89" r:id="rId18" display="https://pbs.twimg.com/media/DweFLtjWwAILaTS.jpg"/>
    <hyperlink ref="U92" r:id="rId19" display="https://pbs.twimg.com/media/DweFLtjWwAILaTS.jpg"/>
    <hyperlink ref="U95" r:id="rId20" display="https://pbs.twimg.com/media/DweFLtjWwAILaTS.jpg"/>
    <hyperlink ref="U98" r:id="rId21" display="https://pbs.twimg.com/media/DweFLtjWwAILaTS.jpg"/>
    <hyperlink ref="U101" r:id="rId22" display="https://pbs.twimg.com/media/DweFLtjWwAILaTS.jpg"/>
    <hyperlink ref="U104" r:id="rId23" display="https://pbs.twimg.com/media/DweFLtjWwAILaTS.jpg"/>
    <hyperlink ref="U107" r:id="rId24" display="https://pbs.twimg.com/media/DweFLtjWwAILaTS.jpg"/>
    <hyperlink ref="U110" r:id="rId25" display="https://pbs.twimg.com/media/DxRHDuLWwAEVaY4.jpg"/>
    <hyperlink ref="U112" r:id="rId26" display="https://pbs.twimg.com/media/DxCR3hjWoAAZoUI.jpg"/>
    <hyperlink ref="U113" r:id="rId27" display="https://pbs.twimg.com/media/Dxghf3oWwAA25eX.jpg"/>
    <hyperlink ref="V3" r:id="rId28" display="http://pbs.twimg.com/profile_images/3161901121/3e1ff7214de59a51eb00a61651154cff_normal.jpeg"/>
    <hyperlink ref="V4" r:id="rId29" display="http://pbs.twimg.com/profile_images/1083435803907420160/cUnTLCAd_normal.jpg"/>
    <hyperlink ref="V5" r:id="rId30" display="http://pbs.twimg.com/profile_images/1045439282826088453/0euWsSV-_normal.jpg"/>
    <hyperlink ref="V6" r:id="rId31" display="http://pbs.twimg.com/profile_images/1045439282826088453/0euWsSV-_normal.jpg"/>
    <hyperlink ref="V7" r:id="rId32" display="http://pbs.twimg.com/profile_images/1045439282826088453/0euWsSV-_normal.jpg"/>
    <hyperlink ref="V8" r:id="rId33" display="http://pbs.twimg.com/profile_images/1068536874812284928/lQeJQyoO_normal.jpg"/>
    <hyperlink ref="V9" r:id="rId34" display="http://pbs.twimg.com/profile_images/983075534073745408/ipf9w8yv_normal.jpg"/>
    <hyperlink ref="V10" r:id="rId35" display="http://pbs.twimg.com/profile_images/663314237687754752/lrIInJ_H_normal.jpg"/>
    <hyperlink ref="V11" r:id="rId36" display="http://pbs.twimg.com/profile_images/663314237687754752/lrIInJ_H_normal.jpg"/>
    <hyperlink ref="V12" r:id="rId37" display="http://pbs.twimg.com/profile_images/663314237687754752/lrIInJ_H_normal.jpg"/>
    <hyperlink ref="V13" r:id="rId38" display="http://pbs.twimg.com/profile_images/1076746180808212480/GN3dFW6E_normal.jpg"/>
    <hyperlink ref="V14" r:id="rId39" display="http://pbs.twimg.com/profile_images/1081430086417412096/goZHkQXl_normal.jpg"/>
    <hyperlink ref="V15" r:id="rId40" display="http://pbs.twimg.com/profile_images/1081430086417412096/goZHkQXl_normal.jpg"/>
    <hyperlink ref="V16" r:id="rId41" display="http://pbs.twimg.com/profile_images/1081430086417412096/goZHkQXl_normal.jpg"/>
    <hyperlink ref="V17" r:id="rId42" display="http://pbs.twimg.com/profile_images/1081430086417412096/goZHkQXl_normal.jpg"/>
    <hyperlink ref="V18" r:id="rId43" display="http://pbs.twimg.com/profile_images/1081430086417412096/goZHkQXl_normal.jpg"/>
    <hyperlink ref="V19" r:id="rId44" display="http://pbs.twimg.com/profile_images/1081430086417412096/goZHkQXl_normal.jpg"/>
    <hyperlink ref="V20" r:id="rId45" display="http://pbs.twimg.com/profile_images/980003240103370752/jGEHaPFE_normal.jpg"/>
    <hyperlink ref="V21" r:id="rId46" display="http://pbs.twimg.com/profile_images/1035483347114373121/XWQN2HMb_normal.jpg"/>
    <hyperlink ref="V22" r:id="rId47" display="http://pbs.twimg.com/profile_images/1035483347114373121/XWQN2HMb_normal.jpg"/>
    <hyperlink ref="V23" r:id="rId48" display="http://pbs.twimg.com/profile_images/1035483347114373121/XWQN2HMb_normal.jpg"/>
    <hyperlink ref="V24" r:id="rId49" display="http://pbs.twimg.com/profile_images/662578532187377664/Bl3ElsD5_normal.jpg"/>
    <hyperlink ref="V25" r:id="rId50" display="http://pbs.twimg.com/profile_images/761048509390782464/pNlocaBf_normal.jpg"/>
    <hyperlink ref="V26" r:id="rId51" display="http://pbs.twimg.com/profile_images/761048509390782464/pNlocaBf_normal.jpg"/>
    <hyperlink ref="V27" r:id="rId52" display="http://pbs.twimg.com/profile_images/761048509390782464/pNlocaBf_normal.jpg"/>
    <hyperlink ref="V28" r:id="rId53" display="http://pbs.twimg.com/profile_images/761048509390782464/pNlocaBf_normal.jpg"/>
    <hyperlink ref="V29" r:id="rId54" display="http://pbs.twimg.com/profile_images/761048509390782464/pNlocaBf_normal.jpg"/>
    <hyperlink ref="V30" r:id="rId55" display="http://pbs.twimg.com/profile_images/761048509390782464/pNlocaBf_normal.jpg"/>
    <hyperlink ref="V31" r:id="rId56" display="http://pbs.twimg.com/profile_images/761048509390782464/pNlocaBf_normal.jpg"/>
    <hyperlink ref="V32" r:id="rId57" display="http://pbs.twimg.com/profile_images/761048509390782464/pNlocaBf_normal.jpg"/>
    <hyperlink ref="V33" r:id="rId58" display="http://pbs.twimg.com/profile_images/761048509390782464/pNlocaBf_normal.jpg"/>
    <hyperlink ref="V34" r:id="rId59" display="http://pbs.twimg.com/profile_images/761048509390782464/pNlocaBf_normal.jpg"/>
    <hyperlink ref="V35" r:id="rId60" display="http://pbs.twimg.com/profile_images/213213616/tolu_copy_normal.jpg"/>
    <hyperlink ref="V36" r:id="rId61" display="https://pbs.twimg.com/media/DweFLtjWwAILaTS.jpg"/>
    <hyperlink ref="V37" r:id="rId62" display="https://pbs.twimg.com/media/DweFLtjWwAILaTS.jpg"/>
    <hyperlink ref="V38" r:id="rId63" display="https://pbs.twimg.com/media/DweFLtjWwAILaTS.jpg"/>
    <hyperlink ref="V39" r:id="rId64" display="https://pbs.twimg.com/media/DweFLtjWwAILaTS.jpg"/>
    <hyperlink ref="V40" r:id="rId65" display="https://pbs.twimg.com/media/DweFLtjWwAILaTS.jpg"/>
    <hyperlink ref="V41" r:id="rId66" display="http://pbs.twimg.com/profile_images/1077325340849176577/m5yjiwcU_normal.jpg"/>
    <hyperlink ref="V42" r:id="rId67" display="http://pbs.twimg.com/profile_images/1077325340849176577/m5yjiwcU_normal.jpg"/>
    <hyperlink ref="V43" r:id="rId68" display="http://pbs.twimg.com/profile_images/1077325340849176577/m5yjiwcU_normal.jpg"/>
    <hyperlink ref="V44" r:id="rId69" display="http://pbs.twimg.com/profile_images/1077325340849176577/m5yjiwcU_normal.jpg"/>
    <hyperlink ref="V45" r:id="rId70" display="http://pbs.twimg.com/profile_images/1077325340849176577/m5yjiwcU_normal.jpg"/>
    <hyperlink ref="V46" r:id="rId71" display="http://pbs.twimg.com/profile_images/1077325340849176577/m5yjiwcU_normal.jpg"/>
    <hyperlink ref="V47" r:id="rId72" display="http://pbs.twimg.com/profile_images/1077325340849176577/m5yjiwcU_normal.jpg"/>
    <hyperlink ref="V48" r:id="rId73" display="http://pbs.twimg.com/profile_images/1077325340849176577/m5yjiwcU_normal.jpg"/>
    <hyperlink ref="V49" r:id="rId74" display="http://pbs.twimg.com/profile_images/1077325340849176577/m5yjiwcU_normal.jpg"/>
    <hyperlink ref="V50" r:id="rId75" display="http://pbs.twimg.com/profile_images/1077325340849176577/m5yjiwcU_normal.jpg"/>
    <hyperlink ref="V51" r:id="rId76" display="http://pbs.twimg.com/profile_images/482941820016402432/UQiWsPFz_normal.jpeg"/>
    <hyperlink ref="V52" r:id="rId77" display="http://pbs.twimg.com/profile_images/482941820016402432/UQiWsPFz_normal.jpeg"/>
    <hyperlink ref="V53" r:id="rId78" display="http://pbs.twimg.com/profile_images/482941820016402432/UQiWsPFz_normal.jpeg"/>
    <hyperlink ref="V54" r:id="rId79" display="http://pbs.twimg.com/profile_images/482941820016402432/UQiWsPFz_normal.jpeg"/>
    <hyperlink ref="V55" r:id="rId80" display="http://pbs.twimg.com/profile_images/482941820016402432/UQiWsPFz_normal.jpeg"/>
    <hyperlink ref="V56" r:id="rId81" display="http://pbs.twimg.com/profile_images/482941820016402432/UQiWsPFz_normal.jpeg"/>
    <hyperlink ref="V57" r:id="rId82" display="http://pbs.twimg.com/profile_images/482941820016402432/UQiWsPFz_normal.jpeg"/>
    <hyperlink ref="V58" r:id="rId83" display="http://pbs.twimg.com/profile_images/482941820016402432/UQiWsPFz_normal.jpeg"/>
    <hyperlink ref="V59" r:id="rId84" display="http://pbs.twimg.com/profile_images/482941820016402432/UQiWsPFz_normal.jpeg"/>
    <hyperlink ref="V60" r:id="rId85" display="http://pbs.twimg.com/profile_images/482941820016402432/UQiWsPFz_normal.jpeg"/>
    <hyperlink ref="V61" r:id="rId86" display="http://pbs.twimg.com/profile_images/943063217122791425/08_imXx9_normal.jpg"/>
    <hyperlink ref="V62" r:id="rId87" display="http://pbs.twimg.com/profile_images/943063217122791425/08_imXx9_normal.jpg"/>
    <hyperlink ref="V63" r:id="rId88" display="http://pbs.twimg.com/profile_images/943063217122791425/08_imXx9_normal.jpg"/>
    <hyperlink ref="V64" r:id="rId89" display="http://pbs.twimg.com/profile_images/1075953301827420160/unUeR7qo_normal.jpg"/>
    <hyperlink ref="V65" r:id="rId90" display="http://pbs.twimg.com/profile_images/1062631949108424705/bh7U0ZBv_normal.jpg"/>
    <hyperlink ref="V66" r:id="rId91" display="http://pbs.twimg.com/profile_images/1062631949108424705/bh7U0ZBv_normal.jpg"/>
    <hyperlink ref="V67" r:id="rId92" display="http://pbs.twimg.com/profile_images/774482391280803840/9S8BO3Oq_normal.jpg"/>
    <hyperlink ref="V68" r:id="rId93" display="http://pbs.twimg.com/profile_images/1083779710990118913/Gu7mCY0A_normal.jpg"/>
    <hyperlink ref="V69" r:id="rId94" display="http://pbs.twimg.com/profile_images/775748263903424512/4mCST3-L_normal.jpg"/>
    <hyperlink ref="V70" r:id="rId95" display="http://pbs.twimg.com/profile_images/775748263903424512/4mCST3-L_normal.jpg"/>
    <hyperlink ref="V71" r:id="rId96" display="http://pbs.twimg.com/profile_images/980003240103370752/jGEHaPFE_normal.jpg"/>
    <hyperlink ref="V72" r:id="rId97" display="https://pbs.twimg.com/media/DweFLtjWwAILaTS.jpg"/>
    <hyperlink ref="V73" r:id="rId98" display="http://pbs.twimg.com/profile_images/1084233607781253123/R5CefXvC_normal.jpg"/>
    <hyperlink ref="V74" r:id="rId99" display="http://pbs.twimg.com/profile_images/1084233607781253123/R5CefXvC_normal.jpg"/>
    <hyperlink ref="V75" r:id="rId100" display="http://pbs.twimg.com/profile_images/1084233607781253123/R5CefXvC_normal.jpg"/>
    <hyperlink ref="V76" r:id="rId101" display="http://pbs.twimg.com/profile_images/534655960430567424/PfbMsDMs_normal.png"/>
    <hyperlink ref="V77" r:id="rId102" display="http://pbs.twimg.com/profile_images/534655960430567424/PfbMsDMs_normal.png"/>
    <hyperlink ref="V78" r:id="rId103" display="http://pbs.twimg.com/profile_images/943049904028569600/_PtlCiE1_normal.jpg"/>
    <hyperlink ref="V79" r:id="rId104" display="http://pbs.twimg.com/profile_images/1056272097146822663/uO7EhYPk_normal.jpg"/>
    <hyperlink ref="V80" r:id="rId105" display="http://pbs.twimg.com/profile_images/1056272097146822663/uO7EhYPk_normal.jpg"/>
    <hyperlink ref="V81" r:id="rId106" display="http://pbs.twimg.com/profile_images/465452148734443521/8ZTMHnzV_normal.jpeg"/>
    <hyperlink ref="V82" r:id="rId107" display="http://pbs.twimg.com/profile_images/1003902310748172289/jVB7q_7-_normal.jpg"/>
    <hyperlink ref="V83" r:id="rId108" display="https://pbs.twimg.com/media/DweFLtjWwAILaTS.jpg"/>
    <hyperlink ref="V84" r:id="rId109" display="http://pbs.twimg.com/profile_images/465452148734443521/8ZTMHnzV_normal.jpeg"/>
    <hyperlink ref="V85" r:id="rId110" display="http://pbs.twimg.com/profile_images/1003902310748172289/jVB7q_7-_normal.jpg"/>
    <hyperlink ref="V86" r:id="rId111" display="https://pbs.twimg.com/media/DweFLtjWwAILaTS.jpg"/>
    <hyperlink ref="V87" r:id="rId112" display="http://pbs.twimg.com/profile_images/465452148734443521/8ZTMHnzV_normal.jpeg"/>
    <hyperlink ref="V88" r:id="rId113" display="http://pbs.twimg.com/profile_images/1003902310748172289/jVB7q_7-_normal.jpg"/>
    <hyperlink ref="V89" r:id="rId114" display="https://pbs.twimg.com/media/DweFLtjWwAILaTS.jpg"/>
    <hyperlink ref="V90" r:id="rId115" display="http://pbs.twimg.com/profile_images/465452148734443521/8ZTMHnzV_normal.jpeg"/>
    <hyperlink ref="V91" r:id="rId116" display="http://pbs.twimg.com/profile_images/1003902310748172289/jVB7q_7-_normal.jpg"/>
    <hyperlink ref="V92" r:id="rId117" display="https://pbs.twimg.com/media/DweFLtjWwAILaTS.jpg"/>
    <hyperlink ref="V93" r:id="rId118" display="http://pbs.twimg.com/profile_images/465452148734443521/8ZTMHnzV_normal.jpeg"/>
    <hyperlink ref="V94" r:id="rId119" display="http://pbs.twimg.com/profile_images/1003902310748172289/jVB7q_7-_normal.jpg"/>
    <hyperlink ref="V95" r:id="rId120" display="https://pbs.twimg.com/media/DweFLtjWwAILaTS.jpg"/>
    <hyperlink ref="V96" r:id="rId121" display="http://pbs.twimg.com/profile_images/465452148734443521/8ZTMHnzV_normal.jpeg"/>
    <hyperlink ref="V97" r:id="rId122" display="http://pbs.twimg.com/profile_images/1003902310748172289/jVB7q_7-_normal.jpg"/>
    <hyperlink ref="V98" r:id="rId123" display="https://pbs.twimg.com/media/DweFLtjWwAILaTS.jpg"/>
    <hyperlink ref="V99" r:id="rId124" display="http://pbs.twimg.com/profile_images/465452148734443521/8ZTMHnzV_normal.jpeg"/>
    <hyperlink ref="V100" r:id="rId125" display="http://pbs.twimg.com/profile_images/1003902310748172289/jVB7q_7-_normal.jpg"/>
    <hyperlink ref="V101" r:id="rId126" display="https://pbs.twimg.com/media/DweFLtjWwAILaTS.jpg"/>
    <hyperlink ref="V102" r:id="rId127" display="http://pbs.twimg.com/profile_images/465452148734443521/8ZTMHnzV_normal.jpeg"/>
    <hyperlink ref="V103" r:id="rId128" display="http://pbs.twimg.com/profile_images/1003902310748172289/jVB7q_7-_normal.jpg"/>
    <hyperlink ref="V104" r:id="rId129" display="https://pbs.twimg.com/media/DweFLtjWwAILaTS.jpg"/>
    <hyperlink ref="V105" r:id="rId130" display="http://pbs.twimg.com/profile_images/465452148734443521/8ZTMHnzV_normal.jpeg"/>
    <hyperlink ref="V106" r:id="rId131" display="http://pbs.twimg.com/profile_images/1003902310748172289/jVB7q_7-_normal.jpg"/>
    <hyperlink ref="V107" r:id="rId132" display="https://pbs.twimg.com/media/DweFLtjWwAILaTS.jpg"/>
    <hyperlink ref="V108" r:id="rId133" display="http://pbs.twimg.com/profile_images/1003902310748172289/jVB7q_7-_normal.jpg"/>
    <hyperlink ref="V109" r:id="rId134" display="http://pbs.twimg.com/profile_images/943049904028569600/_PtlCiE1_normal.jpg"/>
    <hyperlink ref="V110" r:id="rId135" display="https://pbs.twimg.com/media/DxRHDuLWwAEVaY4.jpg"/>
    <hyperlink ref="V111" r:id="rId136" display="http://pbs.twimg.com/profile_images/756057172321198080/eiZSITCm_normal.jpg"/>
    <hyperlink ref="V112" r:id="rId137" display="https://pbs.twimg.com/media/DxCR3hjWoAAZoUI.jpg"/>
    <hyperlink ref="V113" r:id="rId138" display="https://pbs.twimg.com/media/Dxghf3oWwAA25eX.jpg"/>
    <hyperlink ref="V114" r:id="rId139" display="http://pbs.twimg.com/profile_images/378800000652094983/c96dac6fbbc6dfa738d3607b7e87b4e8_normal.jpeg"/>
    <hyperlink ref="X3" r:id="rId140" display="https://twitter.com/#!/davidfekke/status/1084183625258729473"/>
    <hyperlink ref="X4" r:id="rId141" display="https://twitter.com/#!/anasant21919095/status/1084187700494770176"/>
    <hyperlink ref="X5" r:id="rId142" display="https://twitter.com/#!/karageorgos15/status/1084204159035940865"/>
    <hyperlink ref="X6" r:id="rId143" display="https://twitter.com/#!/karageorgos15/status/1084204159035940865"/>
    <hyperlink ref="X7" r:id="rId144" display="https://twitter.com/#!/karageorgos15/status/1084204159035940865"/>
    <hyperlink ref="X8" r:id="rId145" display="https://twitter.com/#!/andrews86495144/status/1084224504321183745"/>
    <hyperlink ref="X9" r:id="rId146" display="https://twitter.com/#!/diannemower/status/1084227792747851776"/>
    <hyperlink ref="X10" r:id="rId147" display="https://twitter.com/#!/afifahhamilton/status/1084232459217190913"/>
    <hyperlink ref="X11" r:id="rId148" display="https://twitter.com/#!/afifahhamilton/status/1084232459217190913"/>
    <hyperlink ref="X12" r:id="rId149" display="https://twitter.com/#!/afifahhamilton/status/1084232459217190913"/>
    <hyperlink ref="X13" r:id="rId150" display="https://twitter.com/#!/ashkjha/status/1084265542578360320"/>
    <hyperlink ref="X14" r:id="rId151" display="https://twitter.com/#!/cancerrideoct/status/1084325771064176642"/>
    <hyperlink ref="X15" r:id="rId152" display="https://twitter.com/#!/cancerrideoct/status/1084325771064176642"/>
    <hyperlink ref="X16" r:id="rId153" display="https://twitter.com/#!/cancerrideoct/status/1084324617429299200"/>
    <hyperlink ref="X17" r:id="rId154" display="https://twitter.com/#!/cancerrideoct/status/1084325771064176642"/>
    <hyperlink ref="X18" r:id="rId155" display="https://twitter.com/#!/cancerrideoct/status/1084325771064176642"/>
    <hyperlink ref="X19" r:id="rId156" display="https://twitter.com/#!/cancerrideoct/status/1084325771064176642"/>
    <hyperlink ref="X20" r:id="rId157" display="https://twitter.com/#!/draseemmalhotra/status/1084097751665831936"/>
    <hyperlink ref="X21" r:id="rId158" display="https://twitter.com/#!/dave06031956/status/1084341784631603200"/>
    <hyperlink ref="X22" r:id="rId159" display="https://twitter.com/#!/dave06031956/status/1084341784631603200"/>
    <hyperlink ref="X23" r:id="rId160" display="https://twitter.com/#!/dave06031956/status/1084341784631603200"/>
    <hyperlink ref="X24" r:id="rId161" display="https://twitter.com/#!/marilyn_ella/status/1084349938551578624"/>
    <hyperlink ref="X25" r:id="rId162" display="https://twitter.com/#!/g_dolman/status/1084371884559474688"/>
    <hyperlink ref="X26" r:id="rId163" display="https://twitter.com/#!/g_dolman/status/1084371884559474688"/>
    <hyperlink ref="X27" r:id="rId164" display="https://twitter.com/#!/g_dolman/status/1084371884559474688"/>
    <hyperlink ref="X28" r:id="rId165" display="https://twitter.com/#!/g_dolman/status/1084371884559474688"/>
    <hyperlink ref="X29" r:id="rId166" display="https://twitter.com/#!/g_dolman/status/1084371884559474688"/>
    <hyperlink ref="X30" r:id="rId167" display="https://twitter.com/#!/g_dolman/status/1084371884559474688"/>
    <hyperlink ref="X31" r:id="rId168" display="https://twitter.com/#!/g_dolman/status/1084371884559474688"/>
    <hyperlink ref="X32" r:id="rId169" display="https://twitter.com/#!/g_dolman/status/1084371884559474688"/>
    <hyperlink ref="X33" r:id="rId170" display="https://twitter.com/#!/g_dolman/status/1084371884559474688"/>
    <hyperlink ref="X34" r:id="rId171" display="https://twitter.com/#!/g_dolman/status/1084371884559474688"/>
    <hyperlink ref="X35" r:id="rId172" display="https://twitter.com/#!/tolusomolu/status/1084412851840786432"/>
    <hyperlink ref="X36" r:id="rId173" display="https://twitter.com/#!/carmelabny/status/1082981327048192005"/>
    <hyperlink ref="X37" r:id="rId174" display="https://twitter.com/#!/carmelabny/status/1082981327048192005"/>
    <hyperlink ref="X38" r:id="rId175" display="https://twitter.com/#!/carmelabny/status/1082981327048192005"/>
    <hyperlink ref="X39" r:id="rId176" display="https://twitter.com/#!/carmelabny/status/1082981327048192005"/>
    <hyperlink ref="X40" r:id="rId177" display="https://twitter.com/#!/carmelabny/status/1082981327048192005"/>
    <hyperlink ref="X41" r:id="rId178" display="https://twitter.com/#!/treasurexalley/status/1085386284963639297"/>
    <hyperlink ref="X42" r:id="rId179" display="https://twitter.com/#!/treasurexalley/status/1085386284963639297"/>
    <hyperlink ref="X43" r:id="rId180" display="https://twitter.com/#!/treasurexalley/status/1085386284963639297"/>
    <hyperlink ref="X44" r:id="rId181" display="https://twitter.com/#!/treasurexalley/status/1085386284963639297"/>
    <hyperlink ref="X45" r:id="rId182" display="https://twitter.com/#!/treasurexalley/status/1085386284963639297"/>
    <hyperlink ref="X46" r:id="rId183" display="https://twitter.com/#!/treasurexalley/status/1085386284963639297"/>
    <hyperlink ref="X47" r:id="rId184" display="https://twitter.com/#!/treasurexalley/status/1085386284963639297"/>
    <hyperlink ref="X48" r:id="rId185" display="https://twitter.com/#!/treasurexalley/status/1085386284963639297"/>
    <hyperlink ref="X49" r:id="rId186" display="https://twitter.com/#!/treasurexalley/status/1085386284963639297"/>
    <hyperlink ref="X50" r:id="rId187" display="https://twitter.com/#!/treasurexalley/status/1085386284963639297"/>
    <hyperlink ref="X51" r:id="rId188" display="https://twitter.com/#!/supersoftknits/status/1085415614301261825"/>
    <hyperlink ref="X52" r:id="rId189" display="https://twitter.com/#!/supersoftknits/status/1085415614301261825"/>
    <hyperlink ref="X53" r:id="rId190" display="https://twitter.com/#!/supersoftknits/status/1085415614301261825"/>
    <hyperlink ref="X54" r:id="rId191" display="https://twitter.com/#!/supersoftknits/status/1085415614301261825"/>
    <hyperlink ref="X55" r:id="rId192" display="https://twitter.com/#!/supersoftknits/status/1085415614301261825"/>
    <hyperlink ref="X56" r:id="rId193" display="https://twitter.com/#!/supersoftknits/status/1085415614301261825"/>
    <hyperlink ref="X57" r:id="rId194" display="https://twitter.com/#!/supersoftknits/status/1085415614301261825"/>
    <hyperlink ref="X58" r:id="rId195" display="https://twitter.com/#!/supersoftknits/status/1085415614301261825"/>
    <hyperlink ref="X59" r:id="rId196" display="https://twitter.com/#!/supersoftknits/status/1085415614301261825"/>
    <hyperlink ref="X60" r:id="rId197" display="https://twitter.com/#!/supersoftknits/status/1085415614301261825"/>
    <hyperlink ref="X61" r:id="rId198" display="https://twitter.com/#!/rethinkcake/status/1064142540272738304"/>
    <hyperlink ref="X62" r:id="rId199" display="https://twitter.com/#!/rethinkcake/status/1064142540272738304"/>
    <hyperlink ref="X63" r:id="rId200" display="https://twitter.com/#!/rethinkcake/status/1064142540272738304"/>
    <hyperlink ref="X64" r:id="rId201" display="https://twitter.com/#!/jennyweyman/status/1085456772171624454"/>
    <hyperlink ref="X65" r:id="rId202" display="https://twitter.com/#!/itwontdiabeatus/status/1085545365108154370"/>
    <hyperlink ref="X66" r:id="rId203" display="https://twitter.com/#!/itwontdiabeatus/status/1085545365108154370"/>
    <hyperlink ref="X67" r:id="rId204" display="https://twitter.com/#!/stephbospoon/status/1085546348592676866"/>
    <hyperlink ref="X68" r:id="rId205" display="https://twitter.com/#!/adeleturner72/status/1085568370655850498"/>
    <hyperlink ref="X69" r:id="rId206" display="https://twitter.com/#!/tina_robson/status/1085695818802184192"/>
    <hyperlink ref="X70" r:id="rId207" display="https://twitter.com/#!/tina_robson/status/1085695818802184192"/>
    <hyperlink ref="X71" r:id="rId208" display="https://twitter.com/#!/draseemmalhotra/status/1084097751665831936"/>
    <hyperlink ref="X72" r:id="rId209" display="https://twitter.com/#!/carmelabny/status/1082981327048192005"/>
    <hyperlink ref="X73" r:id="rId210" display="https://twitter.com/#!/peter_voshol/status/1084374154835607553"/>
    <hyperlink ref="X74" r:id="rId211" display="https://twitter.com/#!/peter_voshol/status/1085899956832165889"/>
    <hyperlink ref="X75" r:id="rId212" display="https://twitter.com/#!/peter_voshol/status/1085899956832165889"/>
    <hyperlink ref="X76" r:id="rId213" display="https://twitter.com/#!/diabetescouk/status/1085539435897335808"/>
    <hyperlink ref="X77" r:id="rId214" display="https://twitter.com/#!/diabetescouk/status/1085539435897335808"/>
    <hyperlink ref="X78" r:id="rId215" display="https://twitter.com/#!/cddftdiabetes/status/1085519324641665024"/>
    <hyperlink ref="X79" r:id="rId216" display="https://twitter.com/#!/drsrikanthmada/status/1086632592403763202"/>
    <hyperlink ref="X80" r:id="rId217" display="https://twitter.com/#!/drsrikanthmada/status/1086632592403763202"/>
    <hyperlink ref="X81" r:id="rId218" display="https://twitter.com/#!/carmelabny/status/1084880112686956546"/>
    <hyperlink ref="X82" r:id="rId219" display="https://twitter.com/#!/products_hot/status/1086917063518633984"/>
    <hyperlink ref="X83" r:id="rId220" display="https://twitter.com/#!/carmelabny/status/1082981327048192005"/>
    <hyperlink ref="X84" r:id="rId221" display="https://twitter.com/#!/carmelabny/status/1084880112686956546"/>
    <hyperlink ref="X85" r:id="rId222" display="https://twitter.com/#!/products_hot/status/1086917063518633984"/>
    <hyperlink ref="X86" r:id="rId223" display="https://twitter.com/#!/carmelabny/status/1082981327048192005"/>
    <hyperlink ref="X87" r:id="rId224" display="https://twitter.com/#!/carmelabny/status/1084880112686956546"/>
    <hyperlink ref="X88" r:id="rId225" display="https://twitter.com/#!/products_hot/status/1086917063518633984"/>
    <hyperlink ref="X89" r:id="rId226" display="https://twitter.com/#!/carmelabny/status/1082981327048192005"/>
    <hyperlink ref="X90" r:id="rId227" display="https://twitter.com/#!/carmelabny/status/1084880112686956546"/>
    <hyperlink ref="X91" r:id="rId228" display="https://twitter.com/#!/products_hot/status/1086917063518633984"/>
    <hyperlink ref="X92" r:id="rId229" display="https://twitter.com/#!/carmelabny/status/1082981327048192005"/>
    <hyperlink ref="X93" r:id="rId230" display="https://twitter.com/#!/carmelabny/status/1084880112686956546"/>
    <hyperlink ref="X94" r:id="rId231" display="https://twitter.com/#!/products_hot/status/1086917063518633984"/>
    <hyperlink ref="X95" r:id="rId232" display="https://twitter.com/#!/carmelabny/status/1082981327048192005"/>
    <hyperlink ref="X96" r:id="rId233" display="https://twitter.com/#!/carmelabny/status/1084880112686956546"/>
    <hyperlink ref="X97" r:id="rId234" display="https://twitter.com/#!/products_hot/status/1086917063518633984"/>
    <hyperlink ref="X98" r:id="rId235" display="https://twitter.com/#!/carmelabny/status/1082981327048192005"/>
    <hyperlink ref="X99" r:id="rId236" display="https://twitter.com/#!/carmelabny/status/1084880112686956546"/>
    <hyperlink ref="X100" r:id="rId237" display="https://twitter.com/#!/products_hot/status/1086917063518633984"/>
    <hyperlink ref="X101" r:id="rId238" display="https://twitter.com/#!/carmelabny/status/1082981327048192005"/>
    <hyperlink ref="X102" r:id="rId239" display="https://twitter.com/#!/carmelabny/status/1084880112686956546"/>
    <hyperlink ref="X103" r:id="rId240" display="https://twitter.com/#!/products_hot/status/1086917063518633984"/>
    <hyperlink ref="X104" r:id="rId241" display="https://twitter.com/#!/carmelabny/status/1082981327048192005"/>
    <hyperlink ref="X105" r:id="rId242" display="https://twitter.com/#!/carmelabny/status/1084880112686956546"/>
    <hyperlink ref="X106" r:id="rId243" display="https://twitter.com/#!/products_hot/status/1086917063518633984"/>
    <hyperlink ref="X107" r:id="rId244" display="https://twitter.com/#!/carmelabny/status/1082981327048192005"/>
    <hyperlink ref="X108" r:id="rId245" display="https://twitter.com/#!/products_hot/status/1086917063518633984"/>
    <hyperlink ref="X109" r:id="rId246" display="https://twitter.com/#!/cddftdiabetes/status/1085519324641665024"/>
    <hyperlink ref="X110" r:id="rId247" display="https://twitter.com/#!/cddftdiabetes/status/1086571540735582208"/>
    <hyperlink ref="X111" r:id="rId248" display="https://twitter.com/#!/xperthealth/status/1087632206586097664"/>
    <hyperlink ref="X112" r:id="rId249" display="https://twitter.com/#!/xperthealth/status/1085529422009110529"/>
    <hyperlink ref="X113" r:id="rId250" display="https://twitter.com/#!/xperthealth/status/1087657557861253120"/>
    <hyperlink ref="X114" r:id="rId251" display="https://twitter.com/#!/mcmoneypenny/status/1087675173728329728"/>
    <hyperlink ref="AZ21" r:id="rId252" display="https://api.twitter.com/1.1/geo/id/004ec16c62325149.json"/>
    <hyperlink ref="AZ22" r:id="rId253" display="https://api.twitter.com/1.1/geo/id/004ec16c62325149.json"/>
    <hyperlink ref="AZ23" r:id="rId254" display="https://api.twitter.com/1.1/geo/id/004ec16c62325149.json"/>
    <hyperlink ref="AZ36" r:id="rId255" display="https://api.twitter.com/1.1/geo/id/4ec01c9dbc693497.json"/>
    <hyperlink ref="AZ37" r:id="rId256" display="https://api.twitter.com/1.1/geo/id/4ec01c9dbc693497.json"/>
    <hyperlink ref="AZ38" r:id="rId257" display="https://api.twitter.com/1.1/geo/id/4ec01c9dbc693497.json"/>
    <hyperlink ref="AZ39" r:id="rId258" display="https://api.twitter.com/1.1/geo/id/4ec01c9dbc693497.json"/>
    <hyperlink ref="AZ40" r:id="rId259" display="https://api.twitter.com/1.1/geo/id/4ec01c9dbc693497.json"/>
    <hyperlink ref="AZ72" r:id="rId260" display="https://api.twitter.com/1.1/geo/id/4ec01c9dbc693497.json"/>
    <hyperlink ref="AZ83" r:id="rId261" display="https://api.twitter.com/1.1/geo/id/4ec01c9dbc693497.json"/>
    <hyperlink ref="AZ86" r:id="rId262" display="https://api.twitter.com/1.1/geo/id/4ec01c9dbc693497.json"/>
    <hyperlink ref="AZ89" r:id="rId263" display="https://api.twitter.com/1.1/geo/id/4ec01c9dbc693497.json"/>
    <hyperlink ref="AZ92" r:id="rId264" display="https://api.twitter.com/1.1/geo/id/4ec01c9dbc693497.json"/>
    <hyperlink ref="AZ95" r:id="rId265" display="https://api.twitter.com/1.1/geo/id/4ec01c9dbc693497.json"/>
    <hyperlink ref="AZ98" r:id="rId266" display="https://api.twitter.com/1.1/geo/id/4ec01c9dbc693497.json"/>
    <hyperlink ref="AZ101" r:id="rId267" display="https://api.twitter.com/1.1/geo/id/4ec01c9dbc693497.json"/>
    <hyperlink ref="AZ104" r:id="rId268" display="https://api.twitter.com/1.1/geo/id/4ec01c9dbc693497.json"/>
    <hyperlink ref="AZ107" r:id="rId269" display="https://api.twitter.com/1.1/geo/id/4ec01c9dbc693497.json"/>
  </hyperlinks>
  <printOptions/>
  <pageMargins left="0.7" right="0.7" top="0.75" bottom="0.75" header="0.3" footer="0.3"/>
  <pageSetup horizontalDpi="600" verticalDpi="600" orientation="portrait" r:id="rId273"/>
  <legacyDrawing r:id="rId271"/>
  <tableParts>
    <tablePart r:id="rId27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7"/>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977</v>
      </c>
      <c r="B1" s="13" t="s">
        <v>1035</v>
      </c>
      <c r="C1" s="13" t="s">
        <v>1036</v>
      </c>
      <c r="D1" s="13" t="s">
        <v>144</v>
      </c>
      <c r="E1" s="13" t="s">
        <v>1038</v>
      </c>
      <c r="F1" s="13" t="s">
        <v>1039</v>
      </c>
      <c r="G1" s="13" t="s">
        <v>1040</v>
      </c>
    </row>
    <row r="2" spans="1:7" ht="15">
      <c r="A2" s="78" t="s">
        <v>839</v>
      </c>
      <c r="B2" s="78">
        <v>30</v>
      </c>
      <c r="C2" s="122">
        <v>0.03460207612456748</v>
      </c>
      <c r="D2" s="78" t="s">
        <v>1037</v>
      </c>
      <c r="E2" s="78"/>
      <c r="F2" s="78"/>
      <c r="G2" s="78"/>
    </row>
    <row r="3" spans="1:7" ht="15">
      <c r="A3" s="78" t="s">
        <v>840</v>
      </c>
      <c r="B3" s="78">
        <v>9</v>
      </c>
      <c r="C3" s="122">
        <v>0.010380622837370242</v>
      </c>
      <c r="D3" s="78" t="s">
        <v>1037</v>
      </c>
      <c r="E3" s="78"/>
      <c r="F3" s="78"/>
      <c r="G3" s="78"/>
    </row>
    <row r="4" spans="1:7" ht="15">
      <c r="A4" s="78" t="s">
        <v>841</v>
      </c>
      <c r="B4" s="78">
        <v>0</v>
      </c>
      <c r="C4" s="122">
        <v>0</v>
      </c>
      <c r="D4" s="78" t="s">
        <v>1037</v>
      </c>
      <c r="E4" s="78"/>
      <c r="F4" s="78"/>
      <c r="G4" s="78"/>
    </row>
    <row r="5" spans="1:7" ht="15">
      <c r="A5" s="78" t="s">
        <v>842</v>
      </c>
      <c r="B5" s="78">
        <v>828</v>
      </c>
      <c r="C5" s="122">
        <v>0.9550173010380623</v>
      </c>
      <c r="D5" s="78" t="s">
        <v>1037</v>
      </c>
      <c r="E5" s="78"/>
      <c r="F5" s="78"/>
      <c r="G5" s="78"/>
    </row>
    <row r="6" spans="1:7" ht="15">
      <c r="A6" s="78" t="s">
        <v>843</v>
      </c>
      <c r="B6" s="78">
        <v>867</v>
      </c>
      <c r="C6" s="122">
        <v>1</v>
      </c>
      <c r="D6" s="78" t="s">
        <v>1037</v>
      </c>
      <c r="E6" s="78"/>
      <c r="F6" s="78"/>
      <c r="G6" s="78"/>
    </row>
    <row r="7" spans="1:7" ht="15">
      <c r="A7" s="84" t="s">
        <v>239</v>
      </c>
      <c r="B7" s="84">
        <v>20</v>
      </c>
      <c r="C7" s="123">
        <v>0.010224063329381373</v>
      </c>
      <c r="D7" s="84" t="s">
        <v>1037</v>
      </c>
      <c r="E7" s="84" t="b">
        <v>0</v>
      </c>
      <c r="F7" s="84" t="b">
        <v>0</v>
      </c>
      <c r="G7" s="84" t="b">
        <v>0</v>
      </c>
    </row>
    <row r="8" spans="1:7" ht="15">
      <c r="A8" s="84" t="s">
        <v>220</v>
      </c>
      <c r="B8" s="84">
        <v>14</v>
      </c>
      <c r="C8" s="123">
        <v>0.010734412565334348</v>
      </c>
      <c r="D8" s="84" t="s">
        <v>1037</v>
      </c>
      <c r="E8" s="84" t="b">
        <v>0</v>
      </c>
      <c r="F8" s="84" t="b">
        <v>0</v>
      </c>
      <c r="G8" s="84" t="b">
        <v>0</v>
      </c>
    </row>
    <row r="9" spans="1:7" ht="15">
      <c r="A9" s="84" t="s">
        <v>844</v>
      </c>
      <c r="B9" s="84">
        <v>11</v>
      </c>
      <c r="C9" s="123">
        <v>0.010654005686151359</v>
      </c>
      <c r="D9" s="84" t="s">
        <v>1037</v>
      </c>
      <c r="E9" s="84" t="b">
        <v>0</v>
      </c>
      <c r="F9" s="84" t="b">
        <v>0</v>
      </c>
      <c r="G9" s="84" t="b">
        <v>0</v>
      </c>
    </row>
    <row r="10" spans="1:7" ht="15">
      <c r="A10" s="84" t="s">
        <v>845</v>
      </c>
      <c r="B10" s="84">
        <v>10</v>
      </c>
      <c r="C10" s="123">
        <v>0.013467630141349109</v>
      </c>
      <c r="D10" s="84" t="s">
        <v>1037</v>
      </c>
      <c r="E10" s="84" t="b">
        <v>0</v>
      </c>
      <c r="F10" s="84" t="b">
        <v>0</v>
      </c>
      <c r="G10" s="84" t="b">
        <v>0</v>
      </c>
    </row>
    <row r="11" spans="1:7" ht="15">
      <c r="A11" s="84" t="s">
        <v>846</v>
      </c>
      <c r="B11" s="84">
        <v>10</v>
      </c>
      <c r="C11" s="123">
        <v>0.01048300663488007</v>
      </c>
      <c r="D11" s="84" t="s">
        <v>1037</v>
      </c>
      <c r="E11" s="84" t="b">
        <v>0</v>
      </c>
      <c r="F11" s="84" t="b">
        <v>0</v>
      </c>
      <c r="G11" s="84" t="b">
        <v>0</v>
      </c>
    </row>
    <row r="12" spans="1:7" ht="15">
      <c r="A12" s="84" t="s">
        <v>849</v>
      </c>
      <c r="B12" s="84">
        <v>10</v>
      </c>
      <c r="C12" s="123">
        <v>0.01048300663488007</v>
      </c>
      <c r="D12" s="84" t="s">
        <v>1037</v>
      </c>
      <c r="E12" s="84" t="b">
        <v>1</v>
      </c>
      <c r="F12" s="84" t="b">
        <v>0</v>
      </c>
      <c r="G12" s="84" t="b">
        <v>0</v>
      </c>
    </row>
    <row r="13" spans="1:7" ht="15">
      <c r="A13" s="84" t="s">
        <v>850</v>
      </c>
      <c r="B13" s="84">
        <v>10</v>
      </c>
      <c r="C13" s="123">
        <v>0.01048300663488007</v>
      </c>
      <c r="D13" s="84" t="s">
        <v>1037</v>
      </c>
      <c r="E13" s="84" t="b">
        <v>0</v>
      </c>
      <c r="F13" s="84" t="b">
        <v>0</v>
      </c>
      <c r="G13" s="84" t="b">
        <v>0</v>
      </c>
    </row>
    <row r="14" spans="1:7" ht="15">
      <c r="A14" s="84" t="s">
        <v>851</v>
      </c>
      <c r="B14" s="84">
        <v>10</v>
      </c>
      <c r="C14" s="123">
        <v>0.01048300663488007</v>
      </c>
      <c r="D14" s="84" t="s">
        <v>1037</v>
      </c>
      <c r="E14" s="84" t="b">
        <v>0</v>
      </c>
      <c r="F14" s="84" t="b">
        <v>0</v>
      </c>
      <c r="G14" s="84" t="b">
        <v>0</v>
      </c>
    </row>
    <row r="15" spans="1:7" ht="15">
      <c r="A15" s="84" t="s">
        <v>852</v>
      </c>
      <c r="B15" s="84">
        <v>10</v>
      </c>
      <c r="C15" s="123">
        <v>0.01048300663488007</v>
      </c>
      <c r="D15" s="84" t="s">
        <v>1037</v>
      </c>
      <c r="E15" s="84" t="b">
        <v>0</v>
      </c>
      <c r="F15" s="84" t="b">
        <v>0</v>
      </c>
      <c r="G15" s="84" t="b">
        <v>0</v>
      </c>
    </row>
    <row r="16" spans="1:7" ht="15">
      <c r="A16" s="84" t="s">
        <v>853</v>
      </c>
      <c r="B16" s="84">
        <v>10</v>
      </c>
      <c r="C16" s="123">
        <v>0.01048300663488007</v>
      </c>
      <c r="D16" s="84" t="s">
        <v>1037</v>
      </c>
      <c r="E16" s="84" t="b">
        <v>0</v>
      </c>
      <c r="F16" s="84" t="b">
        <v>0</v>
      </c>
      <c r="G16" s="84" t="b">
        <v>0</v>
      </c>
    </row>
    <row r="17" spans="1:7" ht="15">
      <c r="A17" s="84" t="s">
        <v>854</v>
      </c>
      <c r="B17" s="84">
        <v>10</v>
      </c>
      <c r="C17" s="123">
        <v>0.01048300663488007</v>
      </c>
      <c r="D17" s="84" t="s">
        <v>1037</v>
      </c>
      <c r="E17" s="84" t="b">
        <v>0</v>
      </c>
      <c r="F17" s="84" t="b">
        <v>0</v>
      </c>
      <c r="G17" s="84" t="b">
        <v>0</v>
      </c>
    </row>
    <row r="18" spans="1:7" ht="15">
      <c r="A18" s="84" t="s">
        <v>855</v>
      </c>
      <c r="B18" s="84">
        <v>10</v>
      </c>
      <c r="C18" s="123">
        <v>0.01048300663488007</v>
      </c>
      <c r="D18" s="84" t="s">
        <v>1037</v>
      </c>
      <c r="E18" s="84" t="b">
        <v>0</v>
      </c>
      <c r="F18" s="84" t="b">
        <v>0</v>
      </c>
      <c r="G18" s="84" t="b">
        <v>0</v>
      </c>
    </row>
    <row r="19" spans="1:7" ht="15">
      <c r="A19" s="84" t="s">
        <v>907</v>
      </c>
      <c r="B19" s="84">
        <v>9</v>
      </c>
      <c r="C19" s="123">
        <v>0.010228188466663886</v>
      </c>
      <c r="D19" s="84" t="s">
        <v>1037</v>
      </c>
      <c r="E19" s="84" t="b">
        <v>0</v>
      </c>
      <c r="F19" s="84" t="b">
        <v>0</v>
      </c>
      <c r="G19" s="84" t="b">
        <v>0</v>
      </c>
    </row>
    <row r="20" spans="1:7" ht="15">
      <c r="A20" s="84" t="s">
        <v>857</v>
      </c>
      <c r="B20" s="84">
        <v>8</v>
      </c>
      <c r="C20" s="123">
        <v>0.009880201269492593</v>
      </c>
      <c r="D20" s="84" t="s">
        <v>1037</v>
      </c>
      <c r="E20" s="84" t="b">
        <v>0</v>
      </c>
      <c r="F20" s="84" t="b">
        <v>0</v>
      </c>
      <c r="G20" s="84" t="b">
        <v>0</v>
      </c>
    </row>
    <row r="21" spans="1:7" ht="15">
      <c r="A21" s="84" t="s">
        <v>251</v>
      </c>
      <c r="B21" s="84">
        <v>7</v>
      </c>
      <c r="C21" s="123">
        <v>0.009427341098944378</v>
      </c>
      <c r="D21" s="84" t="s">
        <v>1037</v>
      </c>
      <c r="E21" s="84" t="b">
        <v>0</v>
      </c>
      <c r="F21" s="84" t="b">
        <v>0</v>
      </c>
      <c r="G21" s="84" t="b">
        <v>0</v>
      </c>
    </row>
    <row r="22" spans="1:7" ht="15">
      <c r="A22" s="84" t="s">
        <v>858</v>
      </c>
      <c r="B22" s="84">
        <v>7</v>
      </c>
      <c r="C22" s="123">
        <v>0.009427341098944378</v>
      </c>
      <c r="D22" s="84" t="s">
        <v>1037</v>
      </c>
      <c r="E22" s="84" t="b">
        <v>0</v>
      </c>
      <c r="F22" s="84" t="b">
        <v>0</v>
      </c>
      <c r="G22" s="84" t="b">
        <v>0</v>
      </c>
    </row>
    <row r="23" spans="1:7" ht="15">
      <c r="A23" s="84" t="s">
        <v>252</v>
      </c>
      <c r="B23" s="84">
        <v>6</v>
      </c>
      <c r="C23" s="123">
        <v>0.008854529410018866</v>
      </c>
      <c r="D23" s="84" t="s">
        <v>1037</v>
      </c>
      <c r="E23" s="84" t="b">
        <v>0</v>
      </c>
      <c r="F23" s="84" t="b">
        <v>0</v>
      </c>
      <c r="G23" s="84" t="b">
        <v>0</v>
      </c>
    </row>
    <row r="24" spans="1:7" ht="15">
      <c r="A24" s="84" t="s">
        <v>250</v>
      </c>
      <c r="B24" s="84">
        <v>6</v>
      </c>
      <c r="C24" s="123">
        <v>0.008854529410018866</v>
      </c>
      <c r="D24" s="84" t="s">
        <v>1037</v>
      </c>
      <c r="E24" s="84" t="b">
        <v>0</v>
      </c>
      <c r="F24" s="84" t="b">
        <v>0</v>
      </c>
      <c r="G24" s="84" t="b">
        <v>0</v>
      </c>
    </row>
    <row r="25" spans="1:7" ht="15">
      <c r="A25" s="84" t="s">
        <v>249</v>
      </c>
      <c r="B25" s="84">
        <v>6</v>
      </c>
      <c r="C25" s="123">
        <v>0.008854529410018866</v>
      </c>
      <c r="D25" s="84" t="s">
        <v>1037</v>
      </c>
      <c r="E25" s="84" t="b">
        <v>0</v>
      </c>
      <c r="F25" s="84" t="b">
        <v>0</v>
      </c>
      <c r="G25" s="84" t="b">
        <v>0</v>
      </c>
    </row>
    <row r="26" spans="1:7" ht="15">
      <c r="A26" s="84" t="s">
        <v>248</v>
      </c>
      <c r="B26" s="84">
        <v>6</v>
      </c>
      <c r="C26" s="123">
        <v>0.008854529410018866</v>
      </c>
      <c r="D26" s="84" t="s">
        <v>1037</v>
      </c>
      <c r="E26" s="84" t="b">
        <v>0</v>
      </c>
      <c r="F26" s="84" t="b">
        <v>0</v>
      </c>
      <c r="G26" s="84" t="b">
        <v>0</v>
      </c>
    </row>
    <row r="27" spans="1:7" ht="15">
      <c r="A27" s="84" t="s">
        <v>247</v>
      </c>
      <c r="B27" s="84">
        <v>6</v>
      </c>
      <c r="C27" s="123">
        <v>0.008854529410018866</v>
      </c>
      <c r="D27" s="84" t="s">
        <v>1037</v>
      </c>
      <c r="E27" s="84" t="b">
        <v>0</v>
      </c>
      <c r="F27" s="84" t="b">
        <v>0</v>
      </c>
      <c r="G27" s="84" t="b">
        <v>0</v>
      </c>
    </row>
    <row r="28" spans="1:7" ht="15">
      <c r="A28" s="84" t="s">
        <v>246</v>
      </c>
      <c r="B28" s="84">
        <v>6</v>
      </c>
      <c r="C28" s="123">
        <v>0.008854529410018866</v>
      </c>
      <c r="D28" s="84" t="s">
        <v>1037</v>
      </c>
      <c r="E28" s="84" t="b">
        <v>0</v>
      </c>
      <c r="F28" s="84" t="b">
        <v>0</v>
      </c>
      <c r="G28" s="84" t="b">
        <v>0</v>
      </c>
    </row>
    <row r="29" spans="1:7" ht="15">
      <c r="A29" s="84" t="s">
        <v>245</v>
      </c>
      <c r="B29" s="84">
        <v>6</v>
      </c>
      <c r="C29" s="123">
        <v>0.008854529410018866</v>
      </c>
      <c r="D29" s="84" t="s">
        <v>1037</v>
      </c>
      <c r="E29" s="84" t="b">
        <v>0</v>
      </c>
      <c r="F29" s="84" t="b">
        <v>0</v>
      </c>
      <c r="G29" s="84" t="b">
        <v>0</v>
      </c>
    </row>
    <row r="30" spans="1:7" ht="15">
      <c r="A30" s="84" t="s">
        <v>236</v>
      </c>
      <c r="B30" s="84">
        <v>6</v>
      </c>
      <c r="C30" s="123">
        <v>0.008854529410018866</v>
      </c>
      <c r="D30" s="84" t="s">
        <v>1037</v>
      </c>
      <c r="E30" s="84" t="b">
        <v>0</v>
      </c>
      <c r="F30" s="84" t="b">
        <v>0</v>
      </c>
      <c r="G30" s="84" t="b">
        <v>0</v>
      </c>
    </row>
    <row r="31" spans="1:7" ht="15">
      <c r="A31" s="84" t="s">
        <v>225</v>
      </c>
      <c r="B31" s="84">
        <v>5</v>
      </c>
      <c r="C31" s="123">
        <v>0.008141599614780894</v>
      </c>
      <c r="D31" s="84" t="s">
        <v>1037</v>
      </c>
      <c r="E31" s="84" t="b">
        <v>0</v>
      </c>
      <c r="F31" s="84" t="b">
        <v>0</v>
      </c>
      <c r="G31" s="84" t="b">
        <v>0</v>
      </c>
    </row>
    <row r="32" spans="1:7" ht="15">
      <c r="A32" s="84" t="s">
        <v>244</v>
      </c>
      <c r="B32" s="84">
        <v>5</v>
      </c>
      <c r="C32" s="123">
        <v>0.008141599614780894</v>
      </c>
      <c r="D32" s="84" t="s">
        <v>1037</v>
      </c>
      <c r="E32" s="84" t="b">
        <v>0</v>
      </c>
      <c r="F32" s="84" t="b">
        <v>0</v>
      </c>
      <c r="G32" s="84" t="b">
        <v>0</v>
      </c>
    </row>
    <row r="33" spans="1:7" ht="15">
      <c r="A33" s="84" t="s">
        <v>859</v>
      </c>
      <c r="B33" s="84">
        <v>5</v>
      </c>
      <c r="C33" s="123">
        <v>0.008141599614780894</v>
      </c>
      <c r="D33" s="84" t="s">
        <v>1037</v>
      </c>
      <c r="E33" s="84" t="b">
        <v>0</v>
      </c>
      <c r="F33" s="84" t="b">
        <v>1</v>
      </c>
      <c r="G33" s="84" t="b">
        <v>0</v>
      </c>
    </row>
    <row r="34" spans="1:7" ht="15">
      <c r="A34" s="84" t="s">
        <v>860</v>
      </c>
      <c r="B34" s="84">
        <v>5</v>
      </c>
      <c r="C34" s="123">
        <v>0.008141599614780894</v>
      </c>
      <c r="D34" s="84" t="s">
        <v>1037</v>
      </c>
      <c r="E34" s="84" t="b">
        <v>0</v>
      </c>
      <c r="F34" s="84" t="b">
        <v>0</v>
      </c>
      <c r="G34" s="84" t="b">
        <v>0</v>
      </c>
    </row>
    <row r="35" spans="1:7" ht="15">
      <c r="A35" s="84" t="s">
        <v>861</v>
      </c>
      <c r="B35" s="84">
        <v>5</v>
      </c>
      <c r="C35" s="123">
        <v>0.008141599614780894</v>
      </c>
      <c r="D35" s="84" t="s">
        <v>1037</v>
      </c>
      <c r="E35" s="84" t="b">
        <v>0</v>
      </c>
      <c r="F35" s="84" t="b">
        <v>0</v>
      </c>
      <c r="G35" s="84" t="b">
        <v>0</v>
      </c>
    </row>
    <row r="36" spans="1:7" ht="15">
      <c r="A36" s="84" t="s">
        <v>862</v>
      </c>
      <c r="B36" s="84">
        <v>5</v>
      </c>
      <c r="C36" s="123">
        <v>0.008141599614780894</v>
      </c>
      <c r="D36" s="84" t="s">
        <v>1037</v>
      </c>
      <c r="E36" s="84" t="b">
        <v>0</v>
      </c>
      <c r="F36" s="84" t="b">
        <v>0</v>
      </c>
      <c r="G36" s="84" t="b">
        <v>0</v>
      </c>
    </row>
    <row r="37" spans="1:7" ht="15">
      <c r="A37" s="84" t="s">
        <v>863</v>
      </c>
      <c r="B37" s="84">
        <v>5</v>
      </c>
      <c r="C37" s="123">
        <v>0.008141599614780894</v>
      </c>
      <c r="D37" s="84" t="s">
        <v>1037</v>
      </c>
      <c r="E37" s="84" t="b">
        <v>0</v>
      </c>
      <c r="F37" s="84" t="b">
        <v>0</v>
      </c>
      <c r="G37" s="84" t="b">
        <v>0</v>
      </c>
    </row>
    <row r="38" spans="1:7" ht="15">
      <c r="A38" s="84" t="s">
        <v>978</v>
      </c>
      <c r="B38" s="84">
        <v>5</v>
      </c>
      <c r="C38" s="123">
        <v>0.008141599614780894</v>
      </c>
      <c r="D38" s="84" t="s">
        <v>1037</v>
      </c>
      <c r="E38" s="84" t="b">
        <v>0</v>
      </c>
      <c r="F38" s="84" t="b">
        <v>0</v>
      </c>
      <c r="G38" s="84" t="b">
        <v>0</v>
      </c>
    </row>
    <row r="39" spans="1:7" ht="15">
      <c r="A39" s="84" t="s">
        <v>979</v>
      </c>
      <c r="B39" s="84">
        <v>5</v>
      </c>
      <c r="C39" s="123">
        <v>0.008141599614780894</v>
      </c>
      <c r="D39" s="84" t="s">
        <v>1037</v>
      </c>
      <c r="E39" s="84" t="b">
        <v>0</v>
      </c>
      <c r="F39" s="84" t="b">
        <v>0</v>
      </c>
      <c r="G39" s="84" t="b">
        <v>0</v>
      </c>
    </row>
    <row r="40" spans="1:7" ht="15">
      <c r="A40" s="84" t="s">
        <v>241</v>
      </c>
      <c r="B40" s="84">
        <v>5</v>
      </c>
      <c r="C40" s="123">
        <v>0.008141599614780894</v>
      </c>
      <c r="D40" s="84" t="s">
        <v>1037</v>
      </c>
      <c r="E40" s="84" t="b">
        <v>0</v>
      </c>
      <c r="F40" s="84" t="b">
        <v>0</v>
      </c>
      <c r="G40" s="84" t="b">
        <v>0</v>
      </c>
    </row>
    <row r="41" spans="1:7" ht="15">
      <c r="A41" s="84" t="s">
        <v>831</v>
      </c>
      <c r="B41" s="84">
        <v>4</v>
      </c>
      <c r="C41" s="123">
        <v>0.007260177672618984</v>
      </c>
      <c r="D41" s="84" t="s">
        <v>1037</v>
      </c>
      <c r="E41" s="84" t="b">
        <v>0</v>
      </c>
      <c r="F41" s="84" t="b">
        <v>0</v>
      </c>
      <c r="G41" s="84" t="b">
        <v>0</v>
      </c>
    </row>
    <row r="42" spans="1:7" ht="15">
      <c r="A42" s="84" t="s">
        <v>980</v>
      </c>
      <c r="B42" s="84">
        <v>4</v>
      </c>
      <c r="C42" s="123">
        <v>0.007260177672618984</v>
      </c>
      <c r="D42" s="84" t="s">
        <v>1037</v>
      </c>
      <c r="E42" s="84" t="b">
        <v>0</v>
      </c>
      <c r="F42" s="84" t="b">
        <v>0</v>
      </c>
      <c r="G42" s="84" t="b">
        <v>0</v>
      </c>
    </row>
    <row r="43" spans="1:7" ht="15">
      <c r="A43" s="84" t="s">
        <v>981</v>
      </c>
      <c r="B43" s="84">
        <v>4</v>
      </c>
      <c r="C43" s="123">
        <v>0.007260177672618984</v>
      </c>
      <c r="D43" s="84" t="s">
        <v>1037</v>
      </c>
      <c r="E43" s="84" t="b">
        <v>0</v>
      </c>
      <c r="F43" s="84" t="b">
        <v>0</v>
      </c>
      <c r="G43" s="84" t="b">
        <v>0</v>
      </c>
    </row>
    <row r="44" spans="1:7" ht="15">
      <c r="A44" s="84" t="s">
        <v>982</v>
      </c>
      <c r="B44" s="84">
        <v>4</v>
      </c>
      <c r="C44" s="123">
        <v>0.007260177672618984</v>
      </c>
      <c r="D44" s="84" t="s">
        <v>1037</v>
      </c>
      <c r="E44" s="84" t="b">
        <v>0</v>
      </c>
      <c r="F44" s="84" t="b">
        <v>0</v>
      </c>
      <c r="G44" s="84" t="b">
        <v>0</v>
      </c>
    </row>
    <row r="45" spans="1:7" ht="15">
      <c r="A45" s="84" t="s">
        <v>983</v>
      </c>
      <c r="B45" s="84">
        <v>4</v>
      </c>
      <c r="C45" s="123">
        <v>0.007260177672618984</v>
      </c>
      <c r="D45" s="84" t="s">
        <v>1037</v>
      </c>
      <c r="E45" s="84" t="b">
        <v>0</v>
      </c>
      <c r="F45" s="84" t="b">
        <v>0</v>
      </c>
      <c r="G45" s="84" t="b">
        <v>0</v>
      </c>
    </row>
    <row r="46" spans="1:7" ht="15">
      <c r="A46" s="84" t="s">
        <v>984</v>
      </c>
      <c r="B46" s="84">
        <v>4</v>
      </c>
      <c r="C46" s="123">
        <v>0.009580254710491672</v>
      </c>
      <c r="D46" s="84" t="s">
        <v>1037</v>
      </c>
      <c r="E46" s="84" t="b">
        <v>0</v>
      </c>
      <c r="F46" s="84" t="b">
        <v>0</v>
      </c>
      <c r="G46" s="84" t="b">
        <v>0</v>
      </c>
    </row>
    <row r="47" spans="1:7" ht="15">
      <c r="A47" s="84" t="s">
        <v>985</v>
      </c>
      <c r="B47" s="84">
        <v>4</v>
      </c>
      <c r="C47" s="123">
        <v>0.009580254710491672</v>
      </c>
      <c r="D47" s="84" t="s">
        <v>1037</v>
      </c>
      <c r="E47" s="84" t="b">
        <v>0</v>
      </c>
      <c r="F47" s="84" t="b">
        <v>0</v>
      </c>
      <c r="G47" s="84" t="b">
        <v>0</v>
      </c>
    </row>
    <row r="48" spans="1:7" ht="15">
      <c r="A48" s="84" t="s">
        <v>986</v>
      </c>
      <c r="B48" s="84">
        <v>3</v>
      </c>
      <c r="C48" s="123">
        <v>0.006167322483413948</v>
      </c>
      <c r="D48" s="84" t="s">
        <v>1037</v>
      </c>
      <c r="E48" s="84" t="b">
        <v>0</v>
      </c>
      <c r="F48" s="84" t="b">
        <v>0</v>
      </c>
      <c r="G48" s="84" t="b">
        <v>0</v>
      </c>
    </row>
    <row r="49" spans="1:7" ht="15">
      <c r="A49" s="84" t="s">
        <v>987</v>
      </c>
      <c r="B49" s="84">
        <v>3</v>
      </c>
      <c r="C49" s="123">
        <v>0.006167322483413948</v>
      </c>
      <c r="D49" s="84" t="s">
        <v>1037</v>
      </c>
      <c r="E49" s="84" t="b">
        <v>0</v>
      </c>
      <c r="F49" s="84" t="b">
        <v>0</v>
      </c>
      <c r="G49" s="84" t="b">
        <v>0</v>
      </c>
    </row>
    <row r="50" spans="1:7" ht="15">
      <c r="A50" s="84" t="s">
        <v>988</v>
      </c>
      <c r="B50" s="84">
        <v>3</v>
      </c>
      <c r="C50" s="123">
        <v>0.006167322483413948</v>
      </c>
      <c r="D50" s="84" t="s">
        <v>1037</v>
      </c>
      <c r="E50" s="84" t="b">
        <v>0</v>
      </c>
      <c r="F50" s="84" t="b">
        <v>0</v>
      </c>
      <c r="G50" s="84" t="b">
        <v>0</v>
      </c>
    </row>
    <row r="51" spans="1:7" ht="15">
      <c r="A51" s="84" t="s">
        <v>989</v>
      </c>
      <c r="B51" s="84">
        <v>3</v>
      </c>
      <c r="C51" s="123">
        <v>0.006167322483413948</v>
      </c>
      <c r="D51" s="84" t="s">
        <v>1037</v>
      </c>
      <c r="E51" s="84" t="b">
        <v>0</v>
      </c>
      <c r="F51" s="84" t="b">
        <v>0</v>
      </c>
      <c r="G51" s="84" t="b">
        <v>0</v>
      </c>
    </row>
    <row r="52" spans="1:7" ht="15">
      <c r="A52" s="84" t="s">
        <v>990</v>
      </c>
      <c r="B52" s="84">
        <v>3</v>
      </c>
      <c r="C52" s="123">
        <v>0.006167322483413948</v>
      </c>
      <c r="D52" s="84" t="s">
        <v>1037</v>
      </c>
      <c r="E52" s="84" t="b">
        <v>0</v>
      </c>
      <c r="F52" s="84" t="b">
        <v>0</v>
      </c>
      <c r="G52" s="84" t="b">
        <v>0</v>
      </c>
    </row>
    <row r="53" spans="1:7" ht="15">
      <c r="A53" s="84" t="s">
        <v>991</v>
      </c>
      <c r="B53" s="84">
        <v>3</v>
      </c>
      <c r="C53" s="123">
        <v>0.006167322483413948</v>
      </c>
      <c r="D53" s="84" t="s">
        <v>1037</v>
      </c>
      <c r="E53" s="84" t="b">
        <v>0</v>
      </c>
      <c r="F53" s="84" t="b">
        <v>0</v>
      </c>
      <c r="G53" s="84" t="b">
        <v>0</v>
      </c>
    </row>
    <row r="54" spans="1:7" ht="15">
      <c r="A54" s="84" t="s">
        <v>992</v>
      </c>
      <c r="B54" s="84">
        <v>3</v>
      </c>
      <c r="C54" s="123">
        <v>0.006167322483413948</v>
      </c>
      <c r="D54" s="84" t="s">
        <v>1037</v>
      </c>
      <c r="E54" s="84" t="b">
        <v>0</v>
      </c>
      <c r="F54" s="84" t="b">
        <v>0</v>
      </c>
      <c r="G54" s="84" t="b">
        <v>0</v>
      </c>
    </row>
    <row r="55" spans="1:7" ht="15">
      <c r="A55" s="84" t="s">
        <v>993</v>
      </c>
      <c r="B55" s="84">
        <v>3</v>
      </c>
      <c r="C55" s="123">
        <v>0.006167322483413948</v>
      </c>
      <c r="D55" s="84" t="s">
        <v>1037</v>
      </c>
      <c r="E55" s="84" t="b">
        <v>0</v>
      </c>
      <c r="F55" s="84" t="b">
        <v>0</v>
      </c>
      <c r="G55" s="84" t="b">
        <v>0</v>
      </c>
    </row>
    <row r="56" spans="1:7" ht="15">
      <c r="A56" s="84" t="s">
        <v>994</v>
      </c>
      <c r="B56" s="84">
        <v>3</v>
      </c>
      <c r="C56" s="123">
        <v>0.006167322483413948</v>
      </c>
      <c r="D56" s="84" t="s">
        <v>1037</v>
      </c>
      <c r="E56" s="84" t="b">
        <v>0</v>
      </c>
      <c r="F56" s="84" t="b">
        <v>0</v>
      </c>
      <c r="G56" s="84" t="b">
        <v>0</v>
      </c>
    </row>
    <row r="57" spans="1:7" ht="15">
      <c r="A57" s="84" t="s">
        <v>995</v>
      </c>
      <c r="B57" s="84">
        <v>3</v>
      </c>
      <c r="C57" s="123">
        <v>0.006167322483413948</v>
      </c>
      <c r="D57" s="84" t="s">
        <v>1037</v>
      </c>
      <c r="E57" s="84" t="b">
        <v>0</v>
      </c>
      <c r="F57" s="84" t="b">
        <v>0</v>
      </c>
      <c r="G57" s="84" t="b">
        <v>0</v>
      </c>
    </row>
    <row r="58" spans="1:7" ht="15">
      <c r="A58" s="84" t="s">
        <v>996</v>
      </c>
      <c r="B58" s="84">
        <v>3</v>
      </c>
      <c r="C58" s="123">
        <v>0.006167322483413948</v>
      </c>
      <c r="D58" s="84" t="s">
        <v>1037</v>
      </c>
      <c r="E58" s="84" t="b">
        <v>0</v>
      </c>
      <c r="F58" s="84" t="b">
        <v>0</v>
      </c>
      <c r="G58" s="84" t="b">
        <v>0</v>
      </c>
    </row>
    <row r="59" spans="1:7" ht="15">
      <c r="A59" s="84" t="s">
        <v>997</v>
      </c>
      <c r="B59" s="84">
        <v>3</v>
      </c>
      <c r="C59" s="123">
        <v>0.006167322483413948</v>
      </c>
      <c r="D59" s="84" t="s">
        <v>1037</v>
      </c>
      <c r="E59" s="84" t="b">
        <v>0</v>
      </c>
      <c r="F59" s="84" t="b">
        <v>0</v>
      </c>
      <c r="G59" s="84" t="b">
        <v>0</v>
      </c>
    </row>
    <row r="60" spans="1:7" ht="15">
      <c r="A60" s="84" t="s">
        <v>998</v>
      </c>
      <c r="B60" s="84">
        <v>3</v>
      </c>
      <c r="C60" s="123">
        <v>0.006167322483413948</v>
      </c>
      <c r="D60" s="84" t="s">
        <v>1037</v>
      </c>
      <c r="E60" s="84" t="b">
        <v>0</v>
      </c>
      <c r="F60" s="84" t="b">
        <v>0</v>
      </c>
      <c r="G60" s="84" t="b">
        <v>0</v>
      </c>
    </row>
    <row r="61" spans="1:7" ht="15">
      <c r="A61" s="84" t="s">
        <v>999</v>
      </c>
      <c r="B61" s="84">
        <v>3</v>
      </c>
      <c r="C61" s="123">
        <v>0.006167322483413948</v>
      </c>
      <c r="D61" s="84" t="s">
        <v>1037</v>
      </c>
      <c r="E61" s="84" t="b">
        <v>0</v>
      </c>
      <c r="F61" s="84" t="b">
        <v>0</v>
      </c>
      <c r="G61" s="84" t="b">
        <v>0</v>
      </c>
    </row>
    <row r="62" spans="1:7" ht="15">
      <c r="A62" s="84" t="s">
        <v>1000</v>
      </c>
      <c r="B62" s="84">
        <v>3</v>
      </c>
      <c r="C62" s="123">
        <v>0.006167322483413948</v>
      </c>
      <c r="D62" s="84" t="s">
        <v>1037</v>
      </c>
      <c r="E62" s="84" t="b">
        <v>0</v>
      </c>
      <c r="F62" s="84" t="b">
        <v>0</v>
      </c>
      <c r="G62" s="84" t="b">
        <v>0</v>
      </c>
    </row>
    <row r="63" spans="1:7" ht="15">
      <c r="A63" s="84" t="s">
        <v>1001</v>
      </c>
      <c r="B63" s="84">
        <v>3</v>
      </c>
      <c r="C63" s="123">
        <v>0.006167322483413948</v>
      </c>
      <c r="D63" s="84" t="s">
        <v>1037</v>
      </c>
      <c r="E63" s="84" t="b">
        <v>0</v>
      </c>
      <c r="F63" s="84" t="b">
        <v>0</v>
      </c>
      <c r="G63" s="84" t="b">
        <v>0</v>
      </c>
    </row>
    <row r="64" spans="1:7" ht="15">
      <c r="A64" s="84" t="s">
        <v>1002</v>
      </c>
      <c r="B64" s="84">
        <v>3</v>
      </c>
      <c r="C64" s="123">
        <v>0.006167322483413948</v>
      </c>
      <c r="D64" s="84" t="s">
        <v>1037</v>
      </c>
      <c r="E64" s="84" t="b">
        <v>0</v>
      </c>
      <c r="F64" s="84" t="b">
        <v>0</v>
      </c>
      <c r="G64" s="84" t="b">
        <v>0</v>
      </c>
    </row>
    <row r="65" spans="1:7" ht="15">
      <c r="A65" s="84" t="s">
        <v>1003</v>
      </c>
      <c r="B65" s="84">
        <v>3</v>
      </c>
      <c r="C65" s="123">
        <v>0.007185191032868753</v>
      </c>
      <c r="D65" s="84" t="s">
        <v>1037</v>
      </c>
      <c r="E65" s="84" t="b">
        <v>1</v>
      </c>
      <c r="F65" s="84" t="b">
        <v>0</v>
      </c>
      <c r="G65" s="84" t="b">
        <v>0</v>
      </c>
    </row>
    <row r="66" spans="1:7" ht="15">
      <c r="A66" s="84" t="s">
        <v>1004</v>
      </c>
      <c r="B66" s="84">
        <v>3</v>
      </c>
      <c r="C66" s="123">
        <v>0.007185191032868753</v>
      </c>
      <c r="D66" s="84" t="s">
        <v>1037</v>
      </c>
      <c r="E66" s="84" t="b">
        <v>0</v>
      </c>
      <c r="F66" s="84" t="b">
        <v>0</v>
      </c>
      <c r="G66" s="84" t="b">
        <v>0</v>
      </c>
    </row>
    <row r="67" spans="1:7" ht="15">
      <c r="A67" s="84" t="s">
        <v>1005</v>
      </c>
      <c r="B67" s="84">
        <v>3</v>
      </c>
      <c r="C67" s="123">
        <v>0.00892524881127327</v>
      </c>
      <c r="D67" s="84" t="s">
        <v>1037</v>
      </c>
      <c r="E67" s="84" t="b">
        <v>0</v>
      </c>
      <c r="F67" s="84" t="b">
        <v>0</v>
      </c>
      <c r="G67" s="84" t="b">
        <v>0</v>
      </c>
    </row>
    <row r="68" spans="1:7" ht="15">
      <c r="A68" s="84" t="s">
        <v>1006</v>
      </c>
      <c r="B68" s="84">
        <v>2</v>
      </c>
      <c r="C68" s="123">
        <v>0.004790127355245836</v>
      </c>
      <c r="D68" s="84" t="s">
        <v>1037</v>
      </c>
      <c r="E68" s="84" t="b">
        <v>0</v>
      </c>
      <c r="F68" s="84" t="b">
        <v>0</v>
      </c>
      <c r="G68" s="84" t="b">
        <v>0</v>
      </c>
    </row>
    <row r="69" spans="1:7" ht="15">
      <c r="A69" s="84" t="s">
        <v>1007</v>
      </c>
      <c r="B69" s="84">
        <v>2</v>
      </c>
      <c r="C69" s="123">
        <v>0.004790127355245836</v>
      </c>
      <c r="D69" s="84" t="s">
        <v>1037</v>
      </c>
      <c r="E69" s="84" t="b">
        <v>0</v>
      </c>
      <c r="F69" s="84" t="b">
        <v>0</v>
      </c>
      <c r="G69" s="84" t="b">
        <v>0</v>
      </c>
    </row>
    <row r="70" spans="1:7" ht="15">
      <c r="A70" s="84" t="s">
        <v>1008</v>
      </c>
      <c r="B70" s="84">
        <v>2</v>
      </c>
      <c r="C70" s="123">
        <v>0.004790127355245836</v>
      </c>
      <c r="D70" s="84" t="s">
        <v>1037</v>
      </c>
      <c r="E70" s="84" t="b">
        <v>0</v>
      </c>
      <c r="F70" s="84" t="b">
        <v>0</v>
      </c>
      <c r="G70" s="84" t="b">
        <v>0</v>
      </c>
    </row>
    <row r="71" spans="1:7" ht="15">
      <c r="A71" s="84" t="s">
        <v>1009</v>
      </c>
      <c r="B71" s="84">
        <v>2</v>
      </c>
      <c r="C71" s="123">
        <v>0.004790127355245836</v>
      </c>
      <c r="D71" s="84" t="s">
        <v>1037</v>
      </c>
      <c r="E71" s="84" t="b">
        <v>0</v>
      </c>
      <c r="F71" s="84" t="b">
        <v>0</v>
      </c>
      <c r="G71" s="84" t="b">
        <v>0</v>
      </c>
    </row>
    <row r="72" spans="1:7" ht="15">
      <c r="A72" s="84" t="s">
        <v>1010</v>
      </c>
      <c r="B72" s="84">
        <v>2</v>
      </c>
      <c r="C72" s="123">
        <v>0.004790127355245836</v>
      </c>
      <c r="D72" s="84" t="s">
        <v>1037</v>
      </c>
      <c r="E72" s="84" t="b">
        <v>0</v>
      </c>
      <c r="F72" s="84" t="b">
        <v>0</v>
      </c>
      <c r="G72" s="84" t="b">
        <v>0</v>
      </c>
    </row>
    <row r="73" spans="1:7" ht="15">
      <c r="A73" s="84" t="s">
        <v>1011</v>
      </c>
      <c r="B73" s="84">
        <v>2</v>
      </c>
      <c r="C73" s="123">
        <v>0.004790127355245836</v>
      </c>
      <c r="D73" s="84" t="s">
        <v>1037</v>
      </c>
      <c r="E73" s="84" t="b">
        <v>0</v>
      </c>
      <c r="F73" s="84" t="b">
        <v>0</v>
      </c>
      <c r="G73" s="84" t="b">
        <v>0</v>
      </c>
    </row>
    <row r="74" spans="1:7" ht="15">
      <c r="A74" s="84" t="s">
        <v>1012</v>
      </c>
      <c r="B74" s="84">
        <v>2</v>
      </c>
      <c r="C74" s="123">
        <v>0.004790127355245836</v>
      </c>
      <c r="D74" s="84" t="s">
        <v>1037</v>
      </c>
      <c r="E74" s="84" t="b">
        <v>0</v>
      </c>
      <c r="F74" s="84" t="b">
        <v>0</v>
      </c>
      <c r="G74" s="84" t="b">
        <v>0</v>
      </c>
    </row>
    <row r="75" spans="1:7" ht="15">
      <c r="A75" s="84" t="s">
        <v>1013</v>
      </c>
      <c r="B75" s="84">
        <v>2</v>
      </c>
      <c r="C75" s="123">
        <v>0.004790127355245836</v>
      </c>
      <c r="D75" s="84" t="s">
        <v>1037</v>
      </c>
      <c r="E75" s="84" t="b">
        <v>1</v>
      </c>
      <c r="F75" s="84" t="b">
        <v>0</v>
      </c>
      <c r="G75" s="84" t="b">
        <v>0</v>
      </c>
    </row>
    <row r="76" spans="1:7" ht="15">
      <c r="A76" s="84" t="s">
        <v>1014</v>
      </c>
      <c r="B76" s="84">
        <v>2</v>
      </c>
      <c r="C76" s="123">
        <v>0.004790127355245836</v>
      </c>
      <c r="D76" s="84" t="s">
        <v>1037</v>
      </c>
      <c r="E76" s="84" t="b">
        <v>0</v>
      </c>
      <c r="F76" s="84" t="b">
        <v>0</v>
      </c>
      <c r="G76" s="84" t="b">
        <v>0</v>
      </c>
    </row>
    <row r="77" spans="1:7" ht="15">
      <c r="A77" s="84" t="s">
        <v>1015</v>
      </c>
      <c r="B77" s="84">
        <v>2</v>
      </c>
      <c r="C77" s="123">
        <v>0.004790127355245836</v>
      </c>
      <c r="D77" s="84" t="s">
        <v>1037</v>
      </c>
      <c r="E77" s="84" t="b">
        <v>0</v>
      </c>
      <c r="F77" s="84" t="b">
        <v>0</v>
      </c>
      <c r="G77" s="84" t="b">
        <v>0</v>
      </c>
    </row>
    <row r="78" spans="1:7" ht="15">
      <c r="A78" s="84" t="s">
        <v>235</v>
      </c>
      <c r="B78" s="84">
        <v>2</v>
      </c>
      <c r="C78" s="123">
        <v>0.004790127355245836</v>
      </c>
      <c r="D78" s="84" t="s">
        <v>1037</v>
      </c>
      <c r="E78" s="84" t="b">
        <v>0</v>
      </c>
      <c r="F78" s="84" t="b">
        <v>0</v>
      </c>
      <c r="G78" s="84" t="b">
        <v>0</v>
      </c>
    </row>
    <row r="79" spans="1:7" ht="15">
      <c r="A79" s="84" t="s">
        <v>1016</v>
      </c>
      <c r="B79" s="84">
        <v>2</v>
      </c>
      <c r="C79" s="123">
        <v>0.004790127355245836</v>
      </c>
      <c r="D79" s="84" t="s">
        <v>1037</v>
      </c>
      <c r="E79" s="84" t="b">
        <v>0</v>
      </c>
      <c r="F79" s="84" t="b">
        <v>0</v>
      </c>
      <c r="G79" s="84" t="b">
        <v>0</v>
      </c>
    </row>
    <row r="80" spans="1:7" ht="15">
      <c r="A80" s="84" t="s">
        <v>1017</v>
      </c>
      <c r="B80" s="84">
        <v>2</v>
      </c>
      <c r="C80" s="123">
        <v>0.004790127355245836</v>
      </c>
      <c r="D80" s="84" t="s">
        <v>1037</v>
      </c>
      <c r="E80" s="84" t="b">
        <v>0</v>
      </c>
      <c r="F80" s="84" t="b">
        <v>0</v>
      </c>
      <c r="G80" s="84" t="b">
        <v>0</v>
      </c>
    </row>
    <row r="81" spans="1:7" ht="15">
      <c r="A81" s="84" t="s">
        <v>1018</v>
      </c>
      <c r="B81" s="84">
        <v>2</v>
      </c>
      <c r="C81" s="123">
        <v>0.004790127355245836</v>
      </c>
      <c r="D81" s="84" t="s">
        <v>1037</v>
      </c>
      <c r="E81" s="84" t="b">
        <v>0</v>
      </c>
      <c r="F81" s="84" t="b">
        <v>0</v>
      </c>
      <c r="G81" s="84" t="b">
        <v>0</v>
      </c>
    </row>
    <row r="82" spans="1:7" ht="15">
      <c r="A82" s="84" t="s">
        <v>1019</v>
      </c>
      <c r="B82" s="84">
        <v>2</v>
      </c>
      <c r="C82" s="123">
        <v>0.004790127355245836</v>
      </c>
      <c r="D82" s="84" t="s">
        <v>1037</v>
      </c>
      <c r="E82" s="84" t="b">
        <v>1</v>
      </c>
      <c r="F82" s="84" t="b">
        <v>0</v>
      </c>
      <c r="G82" s="84" t="b">
        <v>0</v>
      </c>
    </row>
    <row r="83" spans="1:7" ht="15">
      <c r="A83" s="84" t="s">
        <v>1020</v>
      </c>
      <c r="B83" s="84">
        <v>2</v>
      </c>
      <c r="C83" s="123">
        <v>0.004790127355245836</v>
      </c>
      <c r="D83" s="84" t="s">
        <v>1037</v>
      </c>
      <c r="E83" s="84" t="b">
        <v>0</v>
      </c>
      <c r="F83" s="84" t="b">
        <v>0</v>
      </c>
      <c r="G83" s="84" t="b">
        <v>0</v>
      </c>
    </row>
    <row r="84" spans="1:7" ht="15">
      <c r="A84" s="84" t="s">
        <v>1021</v>
      </c>
      <c r="B84" s="84">
        <v>2</v>
      </c>
      <c r="C84" s="123">
        <v>0.004790127355245836</v>
      </c>
      <c r="D84" s="84" t="s">
        <v>1037</v>
      </c>
      <c r="E84" s="84" t="b">
        <v>0</v>
      </c>
      <c r="F84" s="84" t="b">
        <v>0</v>
      </c>
      <c r="G84" s="84" t="b">
        <v>0</v>
      </c>
    </row>
    <row r="85" spans="1:7" ht="15">
      <c r="A85" s="84" t="s">
        <v>1022</v>
      </c>
      <c r="B85" s="84">
        <v>2</v>
      </c>
      <c r="C85" s="123">
        <v>0.004790127355245836</v>
      </c>
      <c r="D85" s="84" t="s">
        <v>1037</v>
      </c>
      <c r="E85" s="84" t="b">
        <v>1</v>
      </c>
      <c r="F85" s="84" t="b">
        <v>0</v>
      </c>
      <c r="G85" s="84" t="b">
        <v>0</v>
      </c>
    </row>
    <row r="86" spans="1:7" ht="15">
      <c r="A86" s="84" t="s">
        <v>1023</v>
      </c>
      <c r="B86" s="84">
        <v>2</v>
      </c>
      <c r="C86" s="123">
        <v>0.004790127355245836</v>
      </c>
      <c r="D86" s="84" t="s">
        <v>1037</v>
      </c>
      <c r="E86" s="84" t="b">
        <v>0</v>
      </c>
      <c r="F86" s="84" t="b">
        <v>0</v>
      </c>
      <c r="G86" s="84" t="b">
        <v>0</v>
      </c>
    </row>
    <row r="87" spans="1:7" ht="15">
      <c r="A87" s="84" t="s">
        <v>1024</v>
      </c>
      <c r="B87" s="84">
        <v>2</v>
      </c>
      <c r="C87" s="123">
        <v>0.004790127355245836</v>
      </c>
      <c r="D87" s="84" t="s">
        <v>1037</v>
      </c>
      <c r="E87" s="84" t="b">
        <v>1</v>
      </c>
      <c r="F87" s="84" t="b">
        <v>0</v>
      </c>
      <c r="G87" s="84" t="b">
        <v>0</v>
      </c>
    </row>
    <row r="88" spans="1:7" ht="15">
      <c r="A88" s="84" t="s">
        <v>1025</v>
      </c>
      <c r="B88" s="84">
        <v>2</v>
      </c>
      <c r="C88" s="123">
        <v>0.004790127355245836</v>
      </c>
      <c r="D88" s="84" t="s">
        <v>1037</v>
      </c>
      <c r="E88" s="84" t="b">
        <v>0</v>
      </c>
      <c r="F88" s="84" t="b">
        <v>0</v>
      </c>
      <c r="G88" s="84" t="b">
        <v>0</v>
      </c>
    </row>
    <row r="89" spans="1:7" ht="15">
      <c r="A89" s="84" t="s">
        <v>1026</v>
      </c>
      <c r="B89" s="84">
        <v>2</v>
      </c>
      <c r="C89" s="123">
        <v>0.00595016587418218</v>
      </c>
      <c r="D89" s="84" t="s">
        <v>1037</v>
      </c>
      <c r="E89" s="84" t="b">
        <v>0</v>
      </c>
      <c r="F89" s="84" t="b">
        <v>0</v>
      </c>
      <c r="G89" s="84" t="b">
        <v>0</v>
      </c>
    </row>
    <row r="90" spans="1:7" ht="15">
      <c r="A90" s="84" t="s">
        <v>1027</v>
      </c>
      <c r="B90" s="84">
        <v>2</v>
      </c>
      <c r="C90" s="123">
        <v>0.004790127355245836</v>
      </c>
      <c r="D90" s="84" t="s">
        <v>1037</v>
      </c>
      <c r="E90" s="84" t="b">
        <v>0</v>
      </c>
      <c r="F90" s="84" t="b">
        <v>0</v>
      </c>
      <c r="G90" s="84" t="b">
        <v>0</v>
      </c>
    </row>
    <row r="91" spans="1:7" ht="15">
      <c r="A91" s="84" t="s">
        <v>1028</v>
      </c>
      <c r="B91" s="84">
        <v>2</v>
      </c>
      <c r="C91" s="123">
        <v>0.00595016587418218</v>
      </c>
      <c r="D91" s="84" t="s">
        <v>1037</v>
      </c>
      <c r="E91" s="84" t="b">
        <v>0</v>
      </c>
      <c r="F91" s="84" t="b">
        <v>0</v>
      </c>
      <c r="G91" s="84" t="b">
        <v>0</v>
      </c>
    </row>
    <row r="92" spans="1:7" ht="15">
      <c r="A92" s="84" t="s">
        <v>1029</v>
      </c>
      <c r="B92" s="84">
        <v>2</v>
      </c>
      <c r="C92" s="123">
        <v>0.00595016587418218</v>
      </c>
      <c r="D92" s="84" t="s">
        <v>1037</v>
      </c>
      <c r="E92" s="84" t="b">
        <v>0</v>
      </c>
      <c r="F92" s="84" t="b">
        <v>0</v>
      </c>
      <c r="G92" s="84" t="b">
        <v>0</v>
      </c>
    </row>
    <row r="93" spans="1:7" ht="15">
      <c r="A93" s="84" t="s">
        <v>1030</v>
      </c>
      <c r="B93" s="84">
        <v>2</v>
      </c>
      <c r="C93" s="123">
        <v>0.004790127355245836</v>
      </c>
      <c r="D93" s="84" t="s">
        <v>1037</v>
      </c>
      <c r="E93" s="84" t="b">
        <v>0</v>
      </c>
      <c r="F93" s="84" t="b">
        <v>0</v>
      </c>
      <c r="G93" s="84" t="b">
        <v>0</v>
      </c>
    </row>
    <row r="94" spans="1:7" ht="15">
      <c r="A94" s="84" t="s">
        <v>1031</v>
      </c>
      <c r="B94" s="84">
        <v>2</v>
      </c>
      <c r="C94" s="123">
        <v>0.004790127355245836</v>
      </c>
      <c r="D94" s="84" t="s">
        <v>1037</v>
      </c>
      <c r="E94" s="84" t="b">
        <v>0</v>
      </c>
      <c r="F94" s="84" t="b">
        <v>0</v>
      </c>
      <c r="G94" s="84" t="b">
        <v>0</v>
      </c>
    </row>
    <row r="95" spans="1:7" ht="15">
      <c r="A95" s="84" t="s">
        <v>1032</v>
      </c>
      <c r="B95" s="84">
        <v>2</v>
      </c>
      <c r="C95" s="123">
        <v>0.00595016587418218</v>
      </c>
      <c r="D95" s="84" t="s">
        <v>1037</v>
      </c>
      <c r="E95" s="84" t="b">
        <v>0</v>
      </c>
      <c r="F95" s="84" t="b">
        <v>0</v>
      </c>
      <c r="G95" s="84" t="b">
        <v>0</v>
      </c>
    </row>
    <row r="96" spans="1:7" ht="15">
      <c r="A96" s="84" t="s">
        <v>1033</v>
      </c>
      <c r="B96" s="84">
        <v>2</v>
      </c>
      <c r="C96" s="123">
        <v>0.004790127355245836</v>
      </c>
      <c r="D96" s="84" t="s">
        <v>1037</v>
      </c>
      <c r="E96" s="84" t="b">
        <v>1</v>
      </c>
      <c r="F96" s="84" t="b">
        <v>0</v>
      </c>
      <c r="G96" s="84" t="b">
        <v>0</v>
      </c>
    </row>
    <row r="97" spans="1:7" ht="15">
      <c r="A97" s="84" t="s">
        <v>1034</v>
      </c>
      <c r="B97" s="84">
        <v>2</v>
      </c>
      <c r="C97" s="123">
        <v>0.00595016587418218</v>
      </c>
      <c r="D97" s="84" t="s">
        <v>1037</v>
      </c>
      <c r="E97" s="84" t="b">
        <v>0</v>
      </c>
      <c r="F97" s="84" t="b">
        <v>0</v>
      </c>
      <c r="G97" s="84" t="b">
        <v>0</v>
      </c>
    </row>
    <row r="98" spans="1:7" ht="15">
      <c r="A98" s="84" t="s">
        <v>252</v>
      </c>
      <c r="B98" s="84">
        <v>6</v>
      </c>
      <c r="C98" s="123">
        <v>0</v>
      </c>
      <c r="D98" s="84" t="s">
        <v>791</v>
      </c>
      <c r="E98" s="84" t="b">
        <v>0</v>
      </c>
      <c r="F98" s="84" t="b">
        <v>0</v>
      </c>
      <c r="G98" s="84" t="b">
        <v>0</v>
      </c>
    </row>
    <row r="99" spans="1:7" ht="15">
      <c r="A99" s="84" t="s">
        <v>251</v>
      </c>
      <c r="B99" s="84">
        <v>6</v>
      </c>
      <c r="C99" s="123">
        <v>0</v>
      </c>
      <c r="D99" s="84" t="s">
        <v>791</v>
      </c>
      <c r="E99" s="84" t="b">
        <v>0</v>
      </c>
      <c r="F99" s="84" t="b">
        <v>0</v>
      </c>
      <c r="G99" s="84" t="b">
        <v>0</v>
      </c>
    </row>
    <row r="100" spans="1:7" ht="15">
      <c r="A100" s="84" t="s">
        <v>250</v>
      </c>
      <c r="B100" s="84">
        <v>6</v>
      </c>
      <c r="C100" s="123">
        <v>0</v>
      </c>
      <c r="D100" s="84" t="s">
        <v>791</v>
      </c>
      <c r="E100" s="84" t="b">
        <v>0</v>
      </c>
      <c r="F100" s="84" t="b">
        <v>0</v>
      </c>
      <c r="G100" s="84" t="b">
        <v>0</v>
      </c>
    </row>
    <row r="101" spans="1:7" ht="15">
      <c r="A101" s="84" t="s">
        <v>249</v>
      </c>
      <c r="B101" s="84">
        <v>6</v>
      </c>
      <c r="C101" s="123">
        <v>0</v>
      </c>
      <c r="D101" s="84" t="s">
        <v>791</v>
      </c>
      <c r="E101" s="84" t="b">
        <v>0</v>
      </c>
      <c r="F101" s="84" t="b">
        <v>0</v>
      </c>
      <c r="G101" s="84" t="b">
        <v>0</v>
      </c>
    </row>
    <row r="102" spans="1:7" ht="15">
      <c r="A102" s="84" t="s">
        <v>248</v>
      </c>
      <c r="B102" s="84">
        <v>6</v>
      </c>
      <c r="C102" s="123">
        <v>0</v>
      </c>
      <c r="D102" s="84" t="s">
        <v>791</v>
      </c>
      <c r="E102" s="84" t="b">
        <v>0</v>
      </c>
      <c r="F102" s="84" t="b">
        <v>0</v>
      </c>
      <c r="G102" s="84" t="b">
        <v>0</v>
      </c>
    </row>
    <row r="103" spans="1:7" ht="15">
      <c r="A103" s="84" t="s">
        <v>247</v>
      </c>
      <c r="B103" s="84">
        <v>6</v>
      </c>
      <c r="C103" s="123">
        <v>0</v>
      </c>
      <c r="D103" s="84" t="s">
        <v>791</v>
      </c>
      <c r="E103" s="84" t="b">
        <v>0</v>
      </c>
      <c r="F103" s="84" t="b">
        <v>0</v>
      </c>
      <c r="G103" s="84" t="b">
        <v>0</v>
      </c>
    </row>
    <row r="104" spans="1:7" ht="15">
      <c r="A104" s="84" t="s">
        <v>246</v>
      </c>
      <c r="B104" s="84">
        <v>6</v>
      </c>
      <c r="C104" s="123">
        <v>0</v>
      </c>
      <c r="D104" s="84" t="s">
        <v>791</v>
      </c>
      <c r="E104" s="84" t="b">
        <v>0</v>
      </c>
      <c r="F104" s="84" t="b">
        <v>0</v>
      </c>
      <c r="G104" s="84" t="b">
        <v>0</v>
      </c>
    </row>
    <row r="105" spans="1:7" ht="15">
      <c r="A105" s="84" t="s">
        <v>245</v>
      </c>
      <c r="B105" s="84">
        <v>6</v>
      </c>
      <c r="C105" s="123">
        <v>0</v>
      </c>
      <c r="D105" s="84" t="s">
        <v>791</v>
      </c>
      <c r="E105" s="84" t="b">
        <v>0</v>
      </c>
      <c r="F105" s="84" t="b">
        <v>0</v>
      </c>
      <c r="G105" s="84" t="b">
        <v>0</v>
      </c>
    </row>
    <row r="106" spans="1:7" ht="15">
      <c r="A106" s="84" t="s">
        <v>225</v>
      </c>
      <c r="B106" s="84">
        <v>5</v>
      </c>
      <c r="C106" s="123">
        <v>0.00435061791470466</v>
      </c>
      <c r="D106" s="84" t="s">
        <v>791</v>
      </c>
      <c r="E106" s="84" t="b">
        <v>0</v>
      </c>
      <c r="F106" s="84" t="b">
        <v>0</v>
      </c>
      <c r="G106" s="84" t="b">
        <v>0</v>
      </c>
    </row>
    <row r="107" spans="1:7" ht="15">
      <c r="A107" s="84" t="s">
        <v>244</v>
      </c>
      <c r="B107" s="84">
        <v>5</v>
      </c>
      <c r="C107" s="123">
        <v>0.00435061791470466</v>
      </c>
      <c r="D107" s="84" t="s">
        <v>791</v>
      </c>
      <c r="E107" s="84" t="b">
        <v>0</v>
      </c>
      <c r="F107" s="84" t="b">
        <v>0</v>
      </c>
      <c r="G107" s="84" t="b">
        <v>0</v>
      </c>
    </row>
    <row r="108" spans="1:7" ht="15">
      <c r="A108" s="84" t="s">
        <v>1005</v>
      </c>
      <c r="B108" s="84">
        <v>3</v>
      </c>
      <c r="C108" s="123">
        <v>0.025653337924735505</v>
      </c>
      <c r="D108" s="84" t="s">
        <v>791</v>
      </c>
      <c r="E108" s="84" t="b">
        <v>0</v>
      </c>
      <c r="F108" s="84" t="b">
        <v>0</v>
      </c>
      <c r="G108" s="84" t="b">
        <v>0</v>
      </c>
    </row>
    <row r="109" spans="1:7" ht="15">
      <c r="A109" s="84" t="s">
        <v>1026</v>
      </c>
      <c r="B109" s="84">
        <v>2</v>
      </c>
      <c r="C109" s="123">
        <v>0.017102225283157003</v>
      </c>
      <c r="D109" s="84" t="s">
        <v>791</v>
      </c>
      <c r="E109" s="84" t="b">
        <v>0</v>
      </c>
      <c r="F109" s="84" t="b">
        <v>0</v>
      </c>
      <c r="G109" s="84" t="b">
        <v>0</v>
      </c>
    </row>
    <row r="110" spans="1:7" ht="15">
      <c r="A110" s="84" t="s">
        <v>1028</v>
      </c>
      <c r="B110" s="84">
        <v>2</v>
      </c>
      <c r="C110" s="123">
        <v>0.017102225283157003</v>
      </c>
      <c r="D110" s="84" t="s">
        <v>791</v>
      </c>
      <c r="E110" s="84" t="b">
        <v>0</v>
      </c>
      <c r="F110" s="84" t="b">
        <v>0</v>
      </c>
      <c r="G110" s="84" t="b">
        <v>0</v>
      </c>
    </row>
    <row r="111" spans="1:7" ht="15">
      <c r="A111" s="84" t="s">
        <v>220</v>
      </c>
      <c r="B111" s="84">
        <v>12</v>
      </c>
      <c r="C111" s="123">
        <v>0.0025129233440394153</v>
      </c>
      <c r="D111" s="84" t="s">
        <v>792</v>
      </c>
      <c r="E111" s="84" t="b">
        <v>0</v>
      </c>
      <c r="F111" s="84" t="b">
        <v>0</v>
      </c>
      <c r="G111" s="84" t="b">
        <v>0</v>
      </c>
    </row>
    <row r="112" spans="1:7" ht="15">
      <c r="A112" s="84" t="s">
        <v>844</v>
      </c>
      <c r="B112" s="84">
        <v>10</v>
      </c>
      <c r="C112" s="123">
        <v>0.006864057367881734</v>
      </c>
      <c r="D112" s="84" t="s">
        <v>792</v>
      </c>
      <c r="E112" s="84" t="b">
        <v>0</v>
      </c>
      <c r="F112" s="84" t="b">
        <v>0</v>
      </c>
      <c r="G112" s="84" t="b">
        <v>0</v>
      </c>
    </row>
    <row r="113" spans="1:7" ht="15">
      <c r="A113" s="84" t="s">
        <v>846</v>
      </c>
      <c r="B113" s="84">
        <v>9</v>
      </c>
      <c r="C113" s="123">
        <v>0.008658479432575946</v>
      </c>
      <c r="D113" s="84" t="s">
        <v>792</v>
      </c>
      <c r="E113" s="84" t="b">
        <v>0</v>
      </c>
      <c r="F113" s="84" t="b">
        <v>0</v>
      </c>
      <c r="G113" s="84" t="b">
        <v>0</v>
      </c>
    </row>
    <row r="114" spans="1:7" ht="15">
      <c r="A114" s="84" t="s">
        <v>849</v>
      </c>
      <c r="B114" s="84">
        <v>9</v>
      </c>
      <c r="C114" s="123">
        <v>0.008658479432575946</v>
      </c>
      <c r="D114" s="84" t="s">
        <v>792</v>
      </c>
      <c r="E114" s="84" t="b">
        <v>1</v>
      </c>
      <c r="F114" s="84" t="b">
        <v>0</v>
      </c>
      <c r="G114" s="84" t="b">
        <v>0</v>
      </c>
    </row>
    <row r="115" spans="1:7" ht="15">
      <c r="A115" s="84" t="s">
        <v>850</v>
      </c>
      <c r="B115" s="84">
        <v>9</v>
      </c>
      <c r="C115" s="123">
        <v>0.008658479432575946</v>
      </c>
      <c r="D115" s="84" t="s">
        <v>792</v>
      </c>
      <c r="E115" s="84" t="b">
        <v>0</v>
      </c>
      <c r="F115" s="84" t="b">
        <v>0</v>
      </c>
      <c r="G115" s="84" t="b">
        <v>0</v>
      </c>
    </row>
    <row r="116" spans="1:7" ht="15">
      <c r="A116" s="84" t="s">
        <v>851</v>
      </c>
      <c r="B116" s="84">
        <v>9</v>
      </c>
      <c r="C116" s="123">
        <v>0.008658479432575946</v>
      </c>
      <c r="D116" s="84" t="s">
        <v>792</v>
      </c>
      <c r="E116" s="84" t="b">
        <v>0</v>
      </c>
      <c r="F116" s="84" t="b">
        <v>0</v>
      </c>
      <c r="G116" s="84" t="b">
        <v>0</v>
      </c>
    </row>
    <row r="117" spans="1:7" ht="15">
      <c r="A117" s="84" t="s">
        <v>852</v>
      </c>
      <c r="B117" s="84">
        <v>9</v>
      </c>
      <c r="C117" s="123">
        <v>0.008658479432575946</v>
      </c>
      <c r="D117" s="84" t="s">
        <v>792</v>
      </c>
      <c r="E117" s="84" t="b">
        <v>0</v>
      </c>
      <c r="F117" s="84" t="b">
        <v>0</v>
      </c>
      <c r="G117" s="84" t="b">
        <v>0</v>
      </c>
    </row>
    <row r="118" spans="1:7" ht="15">
      <c r="A118" s="84" t="s">
        <v>853</v>
      </c>
      <c r="B118" s="84">
        <v>9</v>
      </c>
      <c r="C118" s="123">
        <v>0.008658479432575946</v>
      </c>
      <c r="D118" s="84" t="s">
        <v>792</v>
      </c>
      <c r="E118" s="84" t="b">
        <v>0</v>
      </c>
      <c r="F118" s="84" t="b">
        <v>0</v>
      </c>
      <c r="G118" s="84" t="b">
        <v>0</v>
      </c>
    </row>
    <row r="119" spans="1:7" ht="15">
      <c r="A119" s="84" t="s">
        <v>854</v>
      </c>
      <c r="B119" s="84">
        <v>9</v>
      </c>
      <c r="C119" s="123">
        <v>0.008658479432575946</v>
      </c>
      <c r="D119" s="84" t="s">
        <v>792</v>
      </c>
      <c r="E119" s="84" t="b">
        <v>0</v>
      </c>
      <c r="F119" s="84" t="b">
        <v>0</v>
      </c>
      <c r="G119" s="84" t="b">
        <v>0</v>
      </c>
    </row>
    <row r="120" spans="1:7" ht="15">
      <c r="A120" s="84" t="s">
        <v>855</v>
      </c>
      <c r="B120" s="84">
        <v>9</v>
      </c>
      <c r="C120" s="123">
        <v>0.008658479432575946</v>
      </c>
      <c r="D120" s="84" t="s">
        <v>792</v>
      </c>
      <c r="E120" s="84" t="b">
        <v>0</v>
      </c>
      <c r="F120" s="84" t="b">
        <v>0</v>
      </c>
      <c r="G120" s="84" t="b">
        <v>0</v>
      </c>
    </row>
    <row r="121" spans="1:7" ht="15">
      <c r="A121" s="84" t="s">
        <v>907</v>
      </c>
      <c r="B121" s="84">
        <v>8</v>
      </c>
      <c r="C121" s="123">
        <v>0.010161607966982804</v>
      </c>
      <c r="D121" s="84" t="s">
        <v>792</v>
      </c>
      <c r="E121" s="84" t="b">
        <v>0</v>
      </c>
      <c r="F121" s="84" t="b">
        <v>0</v>
      </c>
      <c r="G121" s="84" t="b">
        <v>0</v>
      </c>
    </row>
    <row r="122" spans="1:7" ht="15">
      <c r="A122" s="84" t="s">
        <v>239</v>
      </c>
      <c r="B122" s="84">
        <v>5</v>
      </c>
      <c r="C122" s="123">
        <v>0.012499197228036685</v>
      </c>
      <c r="D122" s="84" t="s">
        <v>792</v>
      </c>
      <c r="E122" s="84" t="b">
        <v>0</v>
      </c>
      <c r="F122" s="84" t="b">
        <v>0</v>
      </c>
      <c r="G122" s="84" t="b">
        <v>0</v>
      </c>
    </row>
    <row r="123" spans="1:7" ht="15">
      <c r="A123" s="84" t="s">
        <v>241</v>
      </c>
      <c r="B123" s="84">
        <v>5</v>
      </c>
      <c r="C123" s="123">
        <v>0.012499197228036685</v>
      </c>
      <c r="D123" s="84" t="s">
        <v>792</v>
      </c>
      <c r="E123" s="84" t="b">
        <v>0</v>
      </c>
      <c r="F123" s="84" t="b">
        <v>0</v>
      </c>
      <c r="G123" s="84" t="b">
        <v>0</v>
      </c>
    </row>
    <row r="124" spans="1:7" ht="15">
      <c r="A124" s="84" t="s">
        <v>845</v>
      </c>
      <c r="B124" s="84">
        <v>4</v>
      </c>
      <c r="C124" s="123">
        <v>0.019588273654044714</v>
      </c>
      <c r="D124" s="84" t="s">
        <v>792</v>
      </c>
      <c r="E124" s="84" t="b">
        <v>0</v>
      </c>
      <c r="F124" s="84" t="b">
        <v>0</v>
      </c>
      <c r="G124" s="84" t="b">
        <v>0</v>
      </c>
    </row>
    <row r="125" spans="1:7" ht="15">
      <c r="A125" s="84" t="s">
        <v>1029</v>
      </c>
      <c r="B125" s="84">
        <v>2</v>
      </c>
      <c r="C125" s="123">
        <v>0.013421004244660684</v>
      </c>
      <c r="D125" s="84" t="s">
        <v>792</v>
      </c>
      <c r="E125" s="84" t="b">
        <v>0</v>
      </c>
      <c r="F125" s="84" t="b">
        <v>0</v>
      </c>
      <c r="G125" s="84" t="b">
        <v>0</v>
      </c>
    </row>
    <row r="126" spans="1:7" ht="15">
      <c r="A126" s="84" t="s">
        <v>1003</v>
      </c>
      <c r="B126" s="84">
        <v>2</v>
      </c>
      <c r="C126" s="123">
        <v>0.013421004244660684</v>
      </c>
      <c r="D126" s="84" t="s">
        <v>792</v>
      </c>
      <c r="E126" s="84" t="b">
        <v>1</v>
      </c>
      <c r="F126" s="84" t="b">
        <v>0</v>
      </c>
      <c r="G126" s="84" t="b">
        <v>0</v>
      </c>
    </row>
    <row r="127" spans="1:7" ht="15">
      <c r="A127" s="84" t="s">
        <v>1030</v>
      </c>
      <c r="B127" s="84">
        <v>2</v>
      </c>
      <c r="C127" s="123">
        <v>0.009794136827022357</v>
      </c>
      <c r="D127" s="84" t="s">
        <v>792</v>
      </c>
      <c r="E127" s="84" t="b">
        <v>0</v>
      </c>
      <c r="F127" s="84" t="b">
        <v>0</v>
      </c>
      <c r="G127" s="84" t="b">
        <v>0</v>
      </c>
    </row>
    <row r="128" spans="1:7" ht="15">
      <c r="A128" s="84" t="s">
        <v>1031</v>
      </c>
      <c r="B128" s="84">
        <v>2</v>
      </c>
      <c r="C128" s="123">
        <v>0.009794136827022357</v>
      </c>
      <c r="D128" s="84" t="s">
        <v>792</v>
      </c>
      <c r="E128" s="84" t="b">
        <v>0</v>
      </c>
      <c r="F128" s="84" t="b">
        <v>0</v>
      </c>
      <c r="G128" s="84" t="b">
        <v>0</v>
      </c>
    </row>
    <row r="129" spans="1:7" ht="15">
      <c r="A129" s="84" t="s">
        <v>1004</v>
      </c>
      <c r="B129" s="84">
        <v>2</v>
      </c>
      <c r="C129" s="123">
        <v>0.013421004244660684</v>
      </c>
      <c r="D129" s="84" t="s">
        <v>792</v>
      </c>
      <c r="E129" s="84" t="b">
        <v>0</v>
      </c>
      <c r="F129" s="84" t="b">
        <v>0</v>
      </c>
      <c r="G129" s="84" t="b">
        <v>0</v>
      </c>
    </row>
    <row r="130" spans="1:7" ht="15">
      <c r="A130" s="84" t="s">
        <v>239</v>
      </c>
      <c r="B130" s="84">
        <v>14</v>
      </c>
      <c r="C130" s="123">
        <v>0.0048185985682718795</v>
      </c>
      <c r="D130" s="84" t="s">
        <v>793</v>
      </c>
      <c r="E130" s="84" t="b">
        <v>0</v>
      </c>
      <c r="F130" s="84" t="b">
        <v>0</v>
      </c>
      <c r="G130" s="84" t="b">
        <v>0</v>
      </c>
    </row>
    <row r="131" spans="1:7" ht="15">
      <c r="A131" s="84" t="s">
        <v>857</v>
      </c>
      <c r="B131" s="84">
        <v>8</v>
      </c>
      <c r="C131" s="123">
        <v>0.009191755592793319</v>
      </c>
      <c r="D131" s="84" t="s">
        <v>793</v>
      </c>
      <c r="E131" s="84" t="b">
        <v>0</v>
      </c>
      <c r="F131" s="84" t="b">
        <v>0</v>
      </c>
      <c r="G131" s="84" t="b">
        <v>0</v>
      </c>
    </row>
    <row r="132" spans="1:7" ht="15">
      <c r="A132" s="84" t="s">
        <v>236</v>
      </c>
      <c r="B132" s="84">
        <v>6</v>
      </c>
      <c r="C132" s="123">
        <v>0.009755009136006437</v>
      </c>
      <c r="D132" s="84" t="s">
        <v>793</v>
      </c>
      <c r="E132" s="84" t="b">
        <v>0</v>
      </c>
      <c r="F132" s="84" t="b">
        <v>0</v>
      </c>
      <c r="G132" s="84" t="b">
        <v>0</v>
      </c>
    </row>
    <row r="133" spans="1:7" ht="15">
      <c r="A133" s="84" t="s">
        <v>858</v>
      </c>
      <c r="B133" s="84">
        <v>6</v>
      </c>
      <c r="C133" s="123">
        <v>0.009755009136006437</v>
      </c>
      <c r="D133" s="84" t="s">
        <v>793</v>
      </c>
      <c r="E133" s="84" t="b">
        <v>0</v>
      </c>
      <c r="F133" s="84" t="b">
        <v>0</v>
      </c>
      <c r="G133" s="84" t="b">
        <v>0</v>
      </c>
    </row>
    <row r="134" spans="1:7" ht="15">
      <c r="A134" s="84" t="s">
        <v>845</v>
      </c>
      <c r="B134" s="84">
        <v>6</v>
      </c>
      <c r="C134" s="123">
        <v>0.01156832011419632</v>
      </c>
      <c r="D134" s="84" t="s">
        <v>793</v>
      </c>
      <c r="E134" s="84" t="b">
        <v>0</v>
      </c>
      <c r="F134" s="84" t="b">
        <v>0</v>
      </c>
      <c r="G134" s="84" t="b">
        <v>0</v>
      </c>
    </row>
    <row r="135" spans="1:7" ht="15">
      <c r="A135" s="84" t="s">
        <v>859</v>
      </c>
      <c r="B135" s="84">
        <v>5</v>
      </c>
      <c r="C135" s="123">
        <v>0.009640266761830269</v>
      </c>
      <c r="D135" s="84" t="s">
        <v>793</v>
      </c>
      <c r="E135" s="84" t="b">
        <v>0</v>
      </c>
      <c r="F135" s="84" t="b">
        <v>1</v>
      </c>
      <c r="G135" s="84" t="b">
        <v>0</v>
      </c>
    </row>
    <row r="136" spans="1:7" ht="15">
      <c r="A136" s="84" t="s">
        <v>860</v>
      </c>
      <c r="B136" s="84">
        <v>5</v>
      </c>
      <c r="C136" s="123">
        <v>0.009640266761830269</v>
      </c>
      <c r="D136" s="84" t="s">
        <v>793</v>
      </c>
      <c r="E136" s="84" t="b">
        <v>0</v>
      </c>
      <c r="F136" s="84" t="b">
        <v>0</v>
      </c>
      <c r="G136" s="84" t="b">
        <v>0</v>
      </c>
    </row>
    <row r="137" spans="1:7" ht="15">
      <c r="A137" s="84" t="s">
        <v>861</v>
      </c>
      <c r="B137" s="84">
        <v>5</v>
      </c>
      <c r="C137" s="123">
        <v>0.009640266761830269</v>
      </c>
      <c r="D137" s="84" t="s">
        <v>793</v>
      </c>
      <c r="E137" s="84" t="b">
        <v>0</v>
      </c>
      <c r="F137" s="84" t="b">
        <v>0</v>
      </c>
      <c r="G137" s="84" t="b">
        <v>0</v>
      </c>
    </row>
    <row r="138" spans="1:7" ht="15">
      <c r="A138" s="84" t="s">
        <v>862</v>
      </c>
      <c r="B138" s="84">
        <v>5</v>
      </c>
      <c r="C138" s="123">
        <v>0.009640266761830269</v>
      </c>
      <c r="D138" s="84" t="s">
        <v>793</v>
      </c>
      <c r="E138" s="84" t="b">
        <v>0</v>
      </c>
      <c r="F138" s="84" t="b">
        <v>0</v>
      </c>
      <c r="G138" s="84" t="b">
        <v>0</v>
      </c>
    </row>
    <row r="139" spans="1:7" ht="15">
      <c r="A139" s="84" t="s">
        <v>863</v>
      </c>
      <c r="B139" s="84">
        <v>5</v>
      </c>
      <c r="C139" s="123">
        <v>0.009640266761830269</v>
      </c>
      <c r="D139" s="84" t="s">
        <v>793</v>
      </c>
      <c r="E139" s="84" t="b">
        <v>0</v>
      </c>
      <c r="F139" s="84" t="b">
        <v>0</v>
      </c>
      <c r="G139" s="84" t="b">
        <v>0</v>
      </c>
    </row>
    <row r="140" spans="1:7" ht="15">
      <c r="A140" s="84" t="s">
        <v>978</v>
      </c>
      <c r="B140" s="84">
        <v>5</v>
      </c>
      <c r="C140" s="123">
        <v>0.009640266761830269</v>
      </c>
      <c r="D140" s="84" t="s">
        <v>793</v>
      </c>
      <c r="E140" s="84" t="b">
        <v>0</v>
      </c>
      <c r="F140" s="84" t="b">
        <v>0</v>
      </c>
      <c r="G140" s="84" t="b">
        <v>0</v>
      </c>
    </row>
    <row r="141" spans="1:7" ht="15">
      <c r="A141" s="84" t="s">
        <v>979</v>
      </c>
      <c r="B141" s="84">
        <v>5</v>
      </c>
      <c r="C141" s="123">
        <v>0.009640266761830269</v>
      </c>
      <c r="D141" s="84" t="s">
        <v>793</v>
      </c>
      <c r="E141" s="84" t="b">
        <v>0</v>
      </c>
      <c r="F141" s="84" t="b">
        <v>0</v>
      </c>
      <c r="G141" s="84" t="b">
        <v>0</v>
      </c>
    </row>
    <row r="142" spans="1:7" ht="15">
      <c r="A142" s="84" t="s">
        <v>831</v>
      </c>
      <c r="B142" s="84">
        <v>4</v>
      </c>
      <c r="C142" s="123">
        <v>0.009191755592793319</v>
      </c>
      <c r="D142" s="84" t="s">
        <v>793</v>
      </c>
      <c r="E142" s="84" t="b">
        <v>0</v>
      </c>
      <c r="F142" s="84" t="b">
        <v>0</v>
      </c>
      <c r="G142" s="84" t="b">
        <v>0</v>
      </c>
    </row>
    <row r="143" spans="1:7" ht="15">
      <c r="A143" s="84" t="s">
        <v>982</v>
      </c>
      <c r="B143" s="84">
        <v>4</v>
      </c>
      <c r="C143" s="123">
        <v>0.009191755592793319</v>
      </c>
      <c r="D143" s="84" t="s">
        <v>793</v>
      </c>
      <c r="E143" s="84" t="b">
        <v>0</v>
      </c>
      <c r="F143" s="84" t="b">
        <v>0</v>
      </c>
      <c r="G143" s="84" t="b">
        <v>0</v>
      </c>
    </row>
    <row r="144" spans="1:7" ht="15">
      <c r="A144" s="84" t="s">
        <v>983</v>
      </c>
      <c r="B144" s="84">
        <v>4</v>
      </c>
      <c r="C144" s="123">
        <v>0.009191755592793319</v>
      </c>
      <c r="D144" s="84" t="s">
        <v>793</v>
      </c>
      <c r="E144" s="84" t="b">
        <v>0</v>
      </c>
      <c r="F144" s="84" t="b">
        <v>0</v>
      </c>
      <c r="G144" s="84" t="b">
        <v>0</v>
      </c>
    </row>
    <row r="145" spans="1:7" ht="15">
      <c r="A145" s="84" t="s">
        <v>981</v>
      </c>
      <c r="B145" s="84">
        <v>4</v>
      </c>
      <c r="C145" s="123">
        <v>0.009191755592793319</v>
      </c>
      <c r="D145" s="84" t="s">
        <v>793</v>
      </c>
      <c r="E145" s="84" t="b">
        <v>0</v>
      </c>
      <c r="F145" s="84" t="b">
        <v>0</v>
      </c>
      <c r="G145" s="84" t="b">
        <v>0</v>
      </c>
    </row>
    <row r="146" spans="1:7" ht="15">
      <c r="A146" s="84" t="s">
        <v>984</v>
      </c>
      <c r="B146" s="84">
        <v>4</v>
      </c>
      <c r="C146" s="123">
        <v>0.013787633389189978</v>
      </c>
      <c r="D146" s="84" t="s">
        <v>793</v>
      </c>
      <c r="E146" s="84" t="b">
        <v>0</v>
      </c>
      <c r="F146" s="84" t="b">
        <v>0</v>
      </c>
      <c r="G146" s="84" t="b">
        <v>0</v>
      </c>
    </row>
    <row r="147" spans="1:7" ht="15">
      <c r="A147" s="84" t="s">
        <v>985</v>
      </c>
      <c r="B147" s="84">
        <v>4</v>
      </c>
      <c r="C147" s="123">
        <v>0.013787633389189978</v>
      </c>
      <c r="D147" s="84" t="s">
        <v>793</v>
      </c>
      <c r="E147" s="84" t="b">
        <v>0</v>
      </c>
      <c r="F147" s="84" t="b">
        <v>0</v>
      </c>
      <c r="G147" s="84" t="b">
        <v>0</v>
      </c>
    </row>
    <row r="148" spans="1:7" ht="15">
      <c r="A148" s="84" t="s">
        <v>986</v>
      </c>
      <c r="B148" s="84">
        <v>3</v>
      </c>
      <c r="C148" s="123">
        <v>0.008324412915300713</v>
      </c>
      <c r="D148" s="84" t="s">
        <v>793</v>
      </c>
      <c r="E148" s="84" t="b">
        <v>0</v>
      </c>
      <c r="F148" s="84" t="b">
        <v>0</v>
      </c>
      <c r="G148" s="84" t="b">
        <v>0</v>
      </c>
    </row>
    <row r="149" spans="1:7" ht="15">
      <c r="A149" s="84" t="s">
        <v>987</v>
      </c>
      <c r="B149" s="84">
        <v>3</v>
      </c>
      <c r="C149" s="123">
        <v>0.008324412915300713</v>
      </c>
      <c r="D149" s="84" t="s">
        <v>793</v>
      </c>
      <c r="E149" s="84" t="b">
        <v>0</v>
      </c>
      <c r="F149" s="84" t="b">
        <v>0</v>
      </c>
      <c r="G149" s="84" t="b">
        <v>0</v>
      </c>
    </row>
    <row r="150" spans="1:7" ht="15">
      <c r="A150" s="84" t="s">
        <v>988</v>
      </c>
      <c r="B150" s="84">
        <v>3</v>
      </c>
      <c r="C150" s="123">
        <v>0.008324412915300713</v>
      </c>
      <c r="D150" s="84" t="s">
        <v>793</v>
      </c>
      <c r="E150" s="84" t="b">
        <v>0</v>
      </c>
      <c r="F150" s="84" t="b">
        <v>0</v>
      </c>
      <c r="G150" s="84" t="b">
        <v>0</v>
      </c>
    </row>
    <row r="151" spans="1:7" ht="15">
      <c r="A151" s="84" t="s">
        <v>989</v>
      </c>
      <c r="B151" s="84">
        <v>3</v>
      </c>
      <c r="C151" s="123">
        <v>0.008324412915300713</v>
      </c>
      <c r="D151" s="84" t="s">
        <v>793</v>
      </c>
      <c r="E151" s="84" t="b">
        <v>0</v>
      </c>
      <c r="F151" s="84" t="b">
        <v>0</v>
      </c>
      <c r="G151" s="84" t="b">
        <v>0</v>
      </c>
    </row>
    <row r="152" spans="1:7" ht="15">
      <c r="A152" s="84" t="s">
        <v>990</v>
      </c>
      <c r="B152" s="84">
        <v>3</v>
      </c>
      <c r="C152" s="123">
        <v>0.008324412915300713</v>
      </c>
      <c r="D152" s="84" t="s">
        <v>793</v>
      </c>
      <c r="E152" s="84" t="b">
        <v>0</v>
      </c>
      <c r="F152" s="84" t="b">
        <v>0</v>
      </c>
      <c r="G152" s="84" t="b">
        <v>0</v>
      </c>
    </row>
    <row r="153" spans="1:7" ht="15">
      <c r="A153" s="84" t="s">
        <v>991</v>
      </c>
      <c r="B153" s="84">
        <v>3</v>
      </c>
      <c r="C153" s="123">
        <v>0.008324412915300713</v>
      </c>
      <c r="D153" s="84" t="s">
        <v>793</v>
      </c>
      <c r="E153" s="84" t="b">
        <v>0</v>
      </c>
      <c r="F153" s="84" t="b">
        <v>0</v>
      </c>
      <c r="G153" s="84" t="b">
        <v>0</v>
      </c>
    </row>
    <row r="154" spans="1:7" ht="15">
      <c r="A154" s="84" t="s">
        <v>992</v>
      </c>
      <c r="B154" s="84">
        <v>3</v>
      </c>
      <c r="C154" s="123">
        <v>0.008324412915300713</v>
      </c>
      <c r="D154" s="84" t="s">
        <v>793</v>
      </c>
      <c r="E154" s="84" t="b">
        <v>0</v>
      </c>
      <c r="F154" s="84" t="b">
        <v>0</v>
      </c>
      <c r="G154" s="84" t="b">
        <v>0</v>
      </c>
    </row>
    <row r="155" spans="1:7" ht="15">
      <c r="A155" s="84" t="s">
        <v>993</v>
      </c>
      <c r="B155" s="84">
        <v>3</v>
      </c>
      <c r="C155" s="123">
        <v>0.008324412915300713</v>
      </c>
      <c r="D155" s="84" t="s">
        <v>793</v>
      </c>
      <c r="E155" s="84" t="b">
        <v>0</v>
      </c>
      <c r="F155" s="84" t="b">
        <v>0</v>
      </c>
      <c r="G155" s="84" t="b">
        <v>0</v>
      </c>
    </row>
    <row r="156" spans="1:7" ht="15">
      <c r="A156" s="84" t="s">
        <v>980</v>
      </c>
      <c r="B156" s="84">
        <v>3</v>
      </c>
      <c r="C156" s="123">
        <v>0.008324412915300713</v>
      </c>
      <c r="D156" s="84" t="s">
        <v>793</v>
      </c>
      <c r="E156" s="84" t="b">
        <v>0</v>
      </c>
      <c r="F156" s="84" t="b">
        <v>0</v>
      </c>
      <c r="G156" s="84" t="b">
        <v>0</v>
      </c>
    </row>
    <row r="157" spans="1:7" ht="15">
      <c r="A157" s="84" t="s">
        <v>994</v>
      </c>
      <c r="B157" s="84">
        <v>3</v>
      </c>
      <c r="C157" s="123">
        <v>0.008324412915300713</v>
      </c>
      <c r="D157" s="84" t="s">
        <v>793</v>
      </c>
      <c r="E157" s="84" t="b">
        <v>0</v>
      </c>
      <c r="F157" s="84" t="b">
        <v>0</v>
      </c>
      <c r="G157" s="84" t="b">
        <v>0</v>
      </c>
    </row>
    <row r="158" spans="1:7" ht="15">
      <c r="A158" s="84" t="s">
        <v>995</v>
      </c>
      <c r="B158" s="84">
        <v>3</v>
      </c>
      <c r="C158" s="123">
        <v>0.008324412915300713</v>
      </c>
      <c r="D158" s="84" t="s">
        <v>793</v>
      </c>
      <c r="E158" s="84" t="b">
        <v>0</v>
      </c>
      <c r="F158" s="84" t="b">
        <v>0</v>
      </c>
      <c r="G158" s="84" t="b">
        <v>0</v>
      </c>
    </row>
    <row r="159" spans="1:7" ht="15">
      <c r="A159" s="84" t="s">
        <v>996</v>
      </c>
      <c r="B159" s="84">
        <v>3</v>
      </c>
      <c r="C159" s="123">
        <v>0.008324412915300713</v>
      </c>
      <c r="D159" s="84" t="s">
        <v>793</v>
      </c>
      <c r="E159" s="84" t="b">
        <v>0</v>
      </c>
      <c r="F159" s="84" t="b">
        <v>0</v>
      </c>
      <c r="G159" s="84" t="b">
        <v>0</v>
      </c>
    </row>
    <row r="160" spans="1:7" ht="15">
      <c r="A160" s="84" t="s">
        <v>997</v>
      </c>
      <c r="B160" s="84">
        <v>3</v>
      </c>
      <c r="C160" s="123">
        <v>0.008324412915300713</v>
      </c>
      <c r="D160" s="84" t="s">
        <v>793</v>
      </c>
      <c r="E160" s="84" t="b">
        <v>0</v>
      </c>
      <c r="F160" s="84" t="b">
        <v>0</v>
      </c>
      <c r="G160" s="84" t="b">
        <v>0</v>
      </c>
    </row>
    <row r="161" spans="1:7" ht="15">
      <c r="A161" s="84" t="s">
        <v>998</v>
      </c>
      <c r="B161" s="84">
        <v>3</v>
      </c>
      <c r="C161" s="123">
        <v>0.008324412915300713</v>
      </c>
      <c r="D161" s="84" t="s">
        <v>793</v>
      </c>
      <c r="E161" s="84" t="b">
        <v>0</v>
      </c>
      <c r="F161" s="84" t="b">
        <v>0</v>
      </c>
      <c r="G161" s="84" t="b">
        <v>0</v>
      </c>
    </row>
    <row r="162" spans="1:7" ht="15">
      <c r="A162" s="84" t="s">
        <v>999</v>
      </c>
      <c r="B162" s="84">
        <v>3</v>
      </c>
      <c r="C162" s="123">
        <v>0.008324412915300713</v>
      </c>
      <c r="D162" s="84" t="s">
        <v>793</v>
      </c>
      <c r="E162" s="84" t="b">
        <v>0</v>
      </c>
      <c r="F162" s="84" t="b">
        <v>0</v>
      </c>
      <c r="G162" s="84" t="b">
        <v>0</v>
      </c>
    </row>
    <row r="163" spans="1:7" ht="15">
      <c r="A163" s="84" t="s">
        <v>1000</v>
      </c>
      <c r="B163" s="84">
        <v>3</v>
      </c>
      <c r="C163" s="123">
        <v>0.008324412915300713</v>
      </c>
      <c r="D163" s="84" t="s">
        <v>793</v>
      </c>
      <c r="E163" s="84" t="b">
        <v>0</v>
      </c>
      <c r="F163" s="84" t="b">
        <v>0</v>
      </c>
      <c r="G163" s="84" t="b">
        <v>0</v>
      </c>
    </row>
    <row r="164" spans="1:7" ht="15">
      <c r="A164" s="84" t="s">
        <v>1001</v>
      </c>
      <c r="B164" s="84">
        <v>3</v>
      </c>
      <c r="C164" s="123">
        <v>0.008324412915300713</v>
      </c>
      <c r="D164" s="84" t="s">
        <v>793</v>
      </c>
      <c r="E164" s="84" t="b">
        <v>0</v>
      </c>
      <c r="F164" s="84" t="b">
        <v>0</v>
      </c>
      <c r="G164" s="84" t="b">
        <v>0</v>
      </c>
    </row>
    <row r="165" spans="1:7" ht="15">
      <c r="A165" s="84" t="s">
        <v>1002</v>
      </c>
      <c r="B165" s="84">
        <v>3</v>
      </c>
      <c r="C165" s="123">
        <v>0.008324412915300713</v>
      </c>
      <c r="D165" s="84" t="s">
        <v>793</v>
      </c>
      <c r="E165" s="84" t="b">
        <v>0</v>
      </c>
      <c r="F165" s="84" t="b">
        <v>0</v>
      </c>
      <c r="G165" s="84" t="b">
        <v>0</v>
      </c>
    </row>
    <row r="166" spans="1:7" ht="15">
      <c r="A166" s="84" t="s">
        <v>1006</v>
      </c>
      <c r="B166" s="84">
        <v>2</v>
      </c>
      <c r="C166" s="123">
        <v>0.006893816694594989</v>
      </c>
      <c r="D166" s="84" t="s">
        <v>793</v>
      </c>
      <c r="E166" s="84" t="b">
        <v>0</v>
      </c>
      <c r="F166" s="84" t="b">
        <v>0</v>
      </c>
      <c r="G166" s="84" t="b">
        <v>0</v>
      </c>
    </row>
    <row r="167" spans="1:7" ht="15">
      <c r="A167" s="84" t="s">
        <v>1007</v>
      </c>
      <c r="B167" s="84">
        <v>2</v>
      </c>
      <c r="C167" s="123">
        <v>0.006893816694594989</v>
      </c>
      <c r="D167" s="84" t="s">
        <v>793</v>
      </c>
      <c r="E167" s="84" t="b">
        <v>0</v>
      </c>
      <c r="F167" s="84" t="b">
        <v>0</v>
      </c>
      <c r="G167" s="84" t="b">
        <v>0</v>
      </c>
    </row>
    <row r="168" spans="1:7" ht="15">
      <c r="A168" s="84" t="s">
        <v>1008</v>
      </c>
      <c r="B168" s="84">
        <v>2</v>
      </c>
      <c r="C168" s="123">
        <v>0.006893816694594989</v>
      </c>
      <c r="D168" s="84" t="s">
        <v>793</v>
      </c>
      <c r="E168" s="84" t="b">
        <v>0</v>
      </c>
      <c r="F168" s="84" t="b">
        <v>0</v>
      </c>
      <c r="G168" s="84" t="b">
        <v>0</v>
      </c>
    </row>
    <row r="169" spans="1:7" ht="15">
      <c r="A169" s="84" t="s">
        <v>1009</v>
      </c>
      <c r="B169" s="84">
        <v>2</v>
      </c>
      <c r="C169" s="123">
        <v>0.006893816694594989</v>
      </c>
      <c r="D169" s="84" t="s">
        <v>793</v>
      </c>
      <c r="E169" s="84" t="b">
        <v>0</v>
      </c>
      <c r="F169" s="84" t="b">
        <v>0</v>
      </c>
      <c r="G169" s="84" t="b">
        <v>0</v>
      </c>
    </row>
    <row r="170" spans="1:7" ht="15">
      <c r="A170" s="84" t="s">
        <v>1010</v>
      </c>
      <c r="B170" s="84">
        <v>2</v>
      </c>
      <c r="C170" s="123">
        <v>0.006893816694594989</v>
      </c>
      <c r="D170" s="84" t="s">
        <v>793</v>
      </c>
      <c r="E170" s="84" t="b">
        <v>0</v>
      </c>
      <c r="F170" s="84" t="b">
        <v>0</v>
      </c>
      <c r="G170" s="84" t="b">
        <v>0</v>
      </c>
    </row>
    <row r="171" spans="1:7" ht="15">
      <c r="A171" s="84" t="s">
        <v>1011</v>
      </c>
      <c r="B171" s="84">
        <v>2</v>
      </c>
      <c r="C171" s="123">
        <v>0.006893816694594989</v>
      </c>
      <c r="D171" s="84" t="s">
        <v>793</v>
      </c>
      <c r="E171" s="84" t="b">
        <v>0</v>
      </c>
      <c r="F171" s="84" t="b">
        <v>0</v>
      </c>
      <c r="G171" s="84" t="b">
        <v>0</v>
      </c>
    </row>
    <row r="172" spans="1:7" ht="15">
      <c r="A172" s="84" t="s">
        <v>1012</v>
      </c>
      <c r="B172" s="84">
        <v>2</v>
      </c>
      <c r="C172" s="123">
        <v>0.006893816694594989</v>
      </c>
      <c r="D172" s="84" t="s">
        <v>793</v>
      </c>
      <c r="E172" s="84" t="b">
        <v>0</v>
      </c>
      <c r="F172" s="84" t="b">
        <v>0</v>
      </c>
      <c r="G172" s="84" t="b">
        <v>0</v>
      </c>
    </row>
    <row r="173" spans="1:7" ht="15">
      <c r="A173" s="84" t="s">
        <v>1013</v>
      </c>
      <c r="B173" s="84">
        <v>2</v>
      </c>
      <c r="C173" s="123">
        <v>0.006893816694594989</v>
      </c>
      <c r="D173" s="84" t="s">
        <v>793</v>
      </c>
      <c r="E173" s="84" t="b">
        <v>1</v>
      </c>
      <c r="F173" s="84" t="b">
        <v>0</v>
      </c>
      <c r="G173" s="84" t="b">
        <v>0</v>
      </c>
    </row>
    <row r="174" spans="1:7" ht="15">
      <c r="A174" s="84" t="s">
        <v>1014</v>
      </c>
      <c r="B174" s="84">
        <v>2</v>
      </c>
      <c r="C174" s="123">
        <v>0.006893816694594989</v>
      </c>
      <c r="D174" s="84" t="s">
        <v>793</v>
      </c>
      <c r="E174" s="84" t="b">
        <v>0</v>
      </c>
      <c r="F174" s="84" t="b">
        <v>0</v>
      </c>
      <c r="G174" s="84" t="b">
        <v>0</v>
      </c>
    </row>
    <row r="175" spans="1:7" ht="15">
      <c r="A175" s="84" t="s">
        <v>1033</v>
      </c>
      <c r="B175" s="84">
        <v>2</v>
      </c>
      <c r="C175" s="123">
        <v>0.006893816694594989</v>
      </c>
      <c r="D175" s="84" t="s">
        <v>793</v>
      </c>
      <c r="E175" s="84" t="b">
        <v>1</v>
      </c>
      <c r="F175" s="84" t="b">
        <v>0</v>
      </c>
      <c r="G175" s="84" t="b">
        <v>0</v>
      </c>
    </row>
    <row r="176" spans="1:7" ht="15">
      <c r="A176" s="84" t="s">
        <v>1034</v>
      </c>
      <c r="B176" s="84">
        <v>2</v>
      </c>
      <c r="C176" s="123">
        <v>0.009191755592793319</v>
      </c>
      <c r="D176" s="84" t="s">
        <v>793</v>
      </c>
      <c r="E176" s="84" t="b">
        <v>0</v>
      </c>
      <c r="F176" s="84" t="b">
        <v>0</v>
      </c>
      <c r="G176" s="84" t="b">
        <v>0</v>
      </c>
    </row>
    <row r="177" spans="1:7" ht="15">
      <c r="A177" s="84" t="s">
        <v>1032</v>
      </c>
      <c r="B177" s="84">
        <v>2</v>
      </c>
      <c r="C177" s="123">
        <v>0.009191755592793319</v>
      </c>
      <c r="D177" s="84" t="s">
        <v>793</v>
      </c>
      <c r="E177" s="84" t="b">
        <v>0</v>
      </c>
      <c r="F177" s="84" t="b">
        <v>0</v>
      </c>
      <c r="G177" s="84" t="b">
        <v>0</v>
      </c>
    </row>
    <row r="178" spans="1:7" ht="15">
      <c r="A178" s="84" t="s">
        <v>235</v>
      </c>
      <c r="B178" s="84">
        <v>2</v>
      </c>
      <c r="C178" s="123">
        <v>0.006893816694594989</v>
      </c>
      <c r="D178" s="84" t="s">
        <v>793</v>
      </c>
      <c r="E178" s="84" t="b">
        <v>0</v>
      </c>
      <c r="F178" s="84" t="b">
        <v>0</v>
      </c>
      <c r="G178" s="84" t="b">
        <v>0</v>
      </c>
    </row>
    <row r="179" spans="1:7" ht="15">
      <c r="A179" s="84" t="s">
        <v>1016</v>
      </c>
      <c r="B179" s="84">
        <v>2</v>
      </c>
      <c r="C179" s="123">
        <v>0.006893816694594989</v>
      </c>
      <c r="D179" s="84" t="s">
        <v>793</v>
      </c>
      <c r="E179" s="84" t="b">
        <v>0</v>
      </c>
      <c r="F179" s="84" t="b">
        <v>0</v>
      </c>
      <c r="G179" s="84" t="b">
        <v>0</v>
      </c>
    </row>
    <row r="180" spans="1:7" ht="15">
      <c r="A180" s="84" t="s">
        <v>1017</v>
      </c>
      <c r="B180" s="84">
        <v>2</v>
      </c>
      <c r="C180" s="123">
        <v>0.006893816694594989</v>
      </c>
      <c r="D180" s="84" t="s">
        <v>793</v>
      </c>
      <c r="E180" s="84" t="b">
        <v>0</v>
      </c>
      <c r="F180" s="84" t="b">
        <v>0</v>
      </c>
      <c r="G180" s="84" t="b">
        <v>0</v>
      </c>
    </row>
    <row r="181" spans="1:7" ht="15">
      <c r="A181" s="84" t="s">
        <v>1018</v>
      </c>
      <c r="B181" s="84">
        <v>2</v>
      </c>
      <c r="C181" s="123">
        <v>0.006893816694594989</v>
      </c>
      <c r="D181" s="84" t="s">
        <v>793</v>
      </c>
      <c r="E181" s="84" t="b">
        <v>0</v>
      </c>
      <c r="F181" s="84" t="b">
        <v>0</v>
      </c>
      <c r="G181" s="84" t="b">
        <v>0</v>
      </c>
    </row>
    <row r="182" spans="1:7" ht="15">
      <c r="A182" s="84" t="s">
        <v>1019</v>
      </c>
      <c r="B182" s="84">
        <v>2</v>
      </c>
      <c r="C182" s="123">
        <v>0.006893816694594989</v>
      </c>
      <c r="D182" s="84" t="s">
        <v>793</v>
      </c>
      <c r="E182" s="84" t="b">
        <v>1</v>
      </c>
      <c r="F182" s="84" t="b">
        <v>0</v>
      </c>
      <c r="G182" s="84" t="b">
        <v>0</v>
      </c>
    </row>
    <row r="183" spans="1:7" ht="15">
      <c r="A183" s="84" t="s">
        <v>1020</v>
      </c>
      <c r="B183" s="84">
        <v>2</v>
      </c>
      <c r="C183" s="123">
        <v>0.006893816694594989</v>
      </c>
      <c r="D183" s="84" t="s">
        <v>793</v>
      </c>
      <c r="E183" s="84" t="b">
        <v>0</v>
      </c>
      <c r="F183" s="84" t="b">
        <v>0</v>
      </c>
      <c r="G183" s="84" t="b">
        <v>0</v>
      </c>
    </row>
    <row r="184" spans="1:7" ht="15">
      <c r="A184" s="84" t="s">
        <v>1021</v>
      </c>
      <c r="B184" s="84">
        <v>2</v>
      </c>
      <c r="C184" s="123">
        <v>0.006893816694594989</v>
      </c>
      <c r="D184" s="84" t="s">
        <v>793</v>
      </c>
      <c r="E184" s="84" t="b">
        <v>0</v>
      </c>
      <c r="F184" s="84" t="b">
        <v>0</v>
      </c>
      <c r="G184" s="84" t="b">
        <v>0</v>
      </c>
    </row>
    <row r="185" spans="1:7" ht="15">
      <c r="A185" s="84" t="s">
        <v>1022</v>
      </c>
      <c r="B185" s="84">
        <v>2</v>
      </c>
      <c r="C185" s="123">
        <v>0.006893816694594989</v>
      </c>
      <c r="D185" s="84" t="s">
        <v>793</v>
      </c>
      <c r="E185" s="84" t="b">
        <v>1</v>
      </c>
      <c r="F185" s="84" t="b">
        <v>0</v>
      </c>
      <c r="G185" s="84" t="b">
        <v>0</v>
      </c>
    </row>
    <row r="186" spans="1:7" ht="15">
      <c r="A186" s="84" t="s">
        <v>1023</v>
      </c>
      <c r="B186" s="84">
        <v>2</v>
      </c>
      <c r="C186" s="123">
        <v>0.006893816694594989</v>
      </c>
      <c r="D186" s="84" t="s">
        <v>793</v>
      </c>
      <c r="E186" s="84" t="b">
        <v>0</v>
      </c>
      <c r="F186" s="84" t="b">
        <v>0</v>
      </c>
      <c r="G186" s="84" t="b">
        <v>0</v>
      </c>
    </row>
    <row r="187" spans="1:7" ht="15">
      <c r="A187" s="84" t="s">
        <v>1024</v>
      </c>
      <c r="B187" s="84">
        <v>2</v>
      </c>
      <c r="C187" s="123">
        <v>0.006893816694594989</v>
      </c>
      <c r="D187" s="84" t="s">
        <v>793</v>
      </c>
      <c r="E187" s="84" t="b">
        <v>1</v>
      </c>
      <c r="F187" s="84" t="b">
        <v>0</v>
      </c>
      <c r="G18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1041</v>
      </c>
      <c r="B1" s="13" t="s">
        <v>1042</v>
      </c>
      <c r="C1" s="13" t="s">
        <v>1035</v>
      </c>
      <c r="D1" s="13" t="s">
        <v>1036</v>
      </c>
      <c r="E1" s="13" t="s">
        <v>1043</v>
      </c>
      <c r="F1" s="13" t="s">
        <v>144</v>
      </c>
      <c r="G1" s="13" t="s">
        <v>1044</v>
      </c>
      <c r="H1" s="13" t="s">
        <v>1045</v>
      </c>
      <c r="I1" s="13" t="s">
        <v>1046</v>
      </c>
      <c r="J1" s="13" t="s">
        <v>1047</v>
      </c>
      <c r="K1" s="13" t="s">
        <v>1048</v>
      </c>
      <c r="L1" s="13" t="s">
        <v>1049</v>
      </c>
    </row>
    <row r="2" spans="1:12" ht="15">
      <c r="A2" s="84" t="s">
        <v>846</v>
      </c>
      <c r="B2" s="84" t="s">
        <v>849</v>
      </c>
      <c r="C2" s="84">
        <v>10</v>
      </c>
      <c r="D2" s="123">
        <v>0.01048300663488007</v>
      </c>
      <c r="E2" s="123">
        <v>1.6848453616444126</v>
      </c>
      <c r="F2" s="84" t="s">
        <v>1037</v>
      </c>
      <c r="G2" s="84" t="b">
        <v>0</v>
      </c>
      <c r="H2" s="84" t="b">
        <v>0</v>
      </c>
      <c r="I2" s="84" t="b">
        <v>0</v>
      </c>
      <c r="J2" s="84" t="b">
        <v>1</v>
      </c>
      <c r="K2" s="84" t="b">
        <v>0</v>
      </c>
      <c r="L2" s="84" t="b">
        <v>0</v>
      </c>
    </row>
    <row r="3" spans="1:12" ht="15">
      <c r="A3" s="84" t="s">
        <v>849</v>
      </c>
      <c r="B3" s="84" t="s">
        <v>844</v>
      </c>
      <c r="C3" s="84">
        <v>10</v>
      </c>
      <c r="D3" s="123">
        <v>0.01048300663488007</v>
      </c>
      <c r="E3" s="123">
        <v>1.6434526764861874</v>
      </c>
      <c r="F3" s="84" t="s">
        <v>1037</v>
      </c>
      <c r="G3" s="84" t="b">
        <v>1</v>
      </c>
      <c r="H3" s="84" t="b">
        <v>0</v>
      </c>
      <c r="I3" s="84" t="b">
        <v>0</v>
      </c>
      <c r="J3" s="84" t="b">
        <v>0</v>
      </c>
      <c r="K3" s="84" t="b">
        <v>0</v>
      </c>
      <c r="L3" s="84" t="b">
        <v>0</v>
      </c>
    </row>
    <row r="4" spans="1:12" ht="15">
      <c r="A4" s="84" t="s">
        <v>844</v>
      </c>
      <c r="B4" s="84" t="s">
        <v>850</v>
      </c>
      <c r="C4" s="84">
        <v>10</v>
      </c>
      <c r="D4" s="123">
        <v>0.01048300663488007</v>
      </c>
      <c r="E4" s="123">
        <v>1.6848453616444126</v>
      </c>
      <c r="F4" s="84" t="s">
        <v>1037</v>
      </c>
      <c r="G4" s="84" t="b">
        <v>0</v>
      </c>
      <c r="H4" s="84" t="b">
        <v>0</v>
      </c>
      <c r="I4" s="84" t="b">
        <v>0</v>
      </c>
      <c r="J4" s="84" t="b">
        <v>0</v>
      </c>
      <c r="K4" s="84" t="b">
        <v>0</v>
      </c>
      <c r="L4" s="84" t="b">
        <v>0</v>
      </c>
    </row>
    <row r="5" spans="1:12" ht="15">
      <c r="A5" s="84" t="s">
        <v>850</v>
      </c>
      <c r="B5" s="84" t="s">
        <v>851</v>
      </c>
      <c r="C5" s="84">
        <v>10</v>
      </c>
      <c r="D5" s="123">
        <v>0.01048300663488007</v>
      </c>
      <c r="E5" s="123">
        <v>1.6848453616444126</v>
      </c>
      <c r="F5" s="84" t="s">
        <v>1037</v>
      </c>
      <c r="G5" s="84" t="b">
        <v>0</v>
      </c>
      <c r="H5" s="84" t="b">
        <v>0</v>
      </c>
      <c r="I5" s="84" t="b">
        <v>0</v>
      </c>
      <c r="J5" s="84" t="b">
        <v>0</v>
      </c>
      <c r="K5" s="84" t="b">
        <v>0</v>
      </c>
      <c r="L5" s="84" t="b">
        <v>0</v>
      </c>
    </row>
    <row r="6" spans="1:12" ht="15">
      <c r="A6" s="84" t="s">
        <v>851</v>
      </c>
      <c r="B6" s="84" t="s">
        <v>852</v>
      </c>
      <c r="C6" s="84">
        <v>10</v>
      </c>
      <c r="D6" s="123">
        <v>0.01048300663488007</v>
      </c>
      <c r="E6" s="123">
        <v>1.6848453616444126</v>
      </c>
      <c r="F6" s="84" t="s">
        <v>1037</v>
      </c>
      <c r="G6" s="84" t="b">
        <v>0</v>
      </c>
      <c r="H6" s="84" t="b">
        <v>0</v>
      </c>
      <c r="I6" s="84" t="b">
        <v>0</v>
      </c>
      <c r="J6" s="84" t="b">
        <v>0</v>
      </c>
      <c r="K6" s="84" t="b">
        <v>0</v>
      </c>
      <c r="L6" s="84" t="b">
        <v>0</v>
      </c>
    </row>
    <row r="7" spans="1:12" ht="15">
      <c r="A7" s="84" t="s">
        <v>852</v>
      </c>
      <c r="B7" s="84" t="s">
        <v>853</v>
      </c>
      <c r="C7" s="84">
        <v>10</v>
      </c>
      <c r="D7" s="123">
        <v>0.01048300663488007</v>
      </c>
      <c r="E7" s="123">
        <v>1.6848453616444126</v>
      </c>
      <c r="F7" s="84" t="s">
        <v>1037</v>
      </c>
      <c r="G7" s="84" t="b">
        <v>0</v>
      </c>
      <c r="H7" s="84" t="b">
        <v>0</v>
      </c>
      <c r="I7" s="84" t="b">
        <v>0</v>
      </c>
      <c r="J7" s="84" t="b">
        <v>0</v>
      </c>
      <c r="K7" s="84" t="b">
        <v>0</v>
      </c>
      <c r="L7" s="84" t="b">
        <v>0</v>
      </c>
    </row>
    <row r="8" spans="1:12" ht="15">
      <c r="A8" s="84" t="s">
        <v>853</v>
      </c>
      <c r="B8" s="84" t="s">
        <v>854</v>
      </c>
      <c r="C8" s="84">
        <v>10</v>
      </c>
      <c r="D8" s="123">
        <v>0.01048300663488007</v>
      </c>
      <c r="E8" s="123">
        <v>1.6848453616444126</v>
      </c>
      <c r="F8" s="84" t="s">
        <v>1037</v>
      </c>
      <c r="G8" s="84" t="b">
        <v>0</v>
      </c>
      <c r="H8" s="84" t="b">
        <v>0</v>
      </c>
      <c r="I8" s="84" t="b">
        <v>0</v>
      </c>
      <c r="J8" s="84" t="b">
        <v>0</v>
      </c>
      <c r="K8" s="84" t="b">
        <v>0</v>
      </c>
      <c r="L8" s="84" t="b">
        <v>0</v>
      </c>
    </row>
    <row r="9" spans="1:12" ht="15">
      <c r="A9" s="84" t="s">
        <v>854</v>
      </c>
      <c r="B9" s="84" t="s">
        <v>855</v>
      </c>
      <c r="C9" s="84">
        <v>10</v>
      </c>
      <c r="D9" s="123">
        <v>0.01048300663488007</v>
      </c>
      <c r="E9" s="123">
        <v>1.6848453616444126</v>
      </c>
      <c r="F9" s="84" t="s">
        <v>1037</v>
      </c>
      <c r="G9" s="84" t="b">
        <v>0</v>
      </c>
      <c r="H9" s="84" t="b">
        <v>0</v>
      </c>
      <c r="I9" s="84" t="b">
        <v>0</v>
      </c>
      <c r="J9" s="84" t="b">
        <v>0</v>
      </c>
      <c r="K9" s="84" t="b">
        <v>0</v>
      </c>
      <c r="L9" s="84" t="b">
        <v>0</v>
      </c>
    </row>
    <row r="10" spans="1:12" ht="15">
      <c r="A10" s="84" t="s">
        <v>220</v>
      </c>
      <c r="B10" s="84" t="s">
        <v>846</v>
      </c>
      <c r="C10" s="84">
        <v>9</v>
      </c>
      <c r="D10" s="123">
        <v>0.010228188466663886</v>
      </c>
      <c r="E10" s="123">
        <v>1.5387173259661744</v>
      </c>
      <c r="F10" s="84" t="s">
        <v>1037</v>
      </c>
      <c r="G10" s="84" t="b">
        <v>0</v>
      </c>
      <c r="H10" s="84" t="b">
        <v>0</v>
      </c>
      <c r="I10" s="84" t="b">
        <v>0</v>
      </c>
      <c r="J10" s="84" t="b">
        <v>0</v>
      </c>
      <c r="K10" s="84" t="b">
        <v>0</v>
      </c>
      <c r="L10" s="84" t="b">
        <v>0</v>
      </c>
    </row>
    <row r="11" spans="1:12" ht="15">
      <c r="A11" s="84" t="s">
        <v>855</v>
      </c>
      <c r="B11" s="84" t="s">
        <v>907</v>
      </c>
      <c r="C11" s="84">
        <v>9</v>
      </c>
      <c r="D11" s="123">
        <v>0.010228188466663886</v>
      </c>
      <c r="E11" s="123">
        <v>1.6848453616444126</v>
      </c>
      <c r="F11" s="84" t="s">
        <v>1037</v>
      </c>
      <c r="G11" s="84" t="b">
        <v>0</v>
      </c>
      <c r="H11" s="84" t="b">
        <v>0</v>
      </c>
      <c r="I11" s="84" t="b">
        <v>0</v>
      </c>
      <c r="J11" s="84" t="b">
        <v>0</v>
      </c>
      <c r="K11" s="84" t="b">
        <v>0</v>
      </c>
      <c r="L11" s="84" t="b">
        <v>0</v>
      </c>
    </row>
    <row r="12" spans="1:12" ht="15">
      <c r="A12" s="84" t="s">
        <v>252</v>
      </c>
      <c r="B12" s="84" t="s">
        <v>251</v>
      </c>
      <c r="C12" s="84">
        <v>6</v>
      </c>
      <c r="D12" s="123">
        <v>0.008854529410018866</v>
      </c>
      <c r="E12" s="123">
        <v>1.8397473216301556</v>
      </c>
      <c r="F12" s="84" t="s">
        <v>1037</v>
      </c>
      <c r="G12" s="84" t="b">
        <v>0</v>
      </c>
      <c r="H12" s="84" t="b">
        <v>0</v>
      </c>
      <c r="I12" s="84" t="b">
        <v>0</v>
      </c>
      <c r="J12" s="84" t="b">
        <v>0</v>
      </c>
      <c r="K12" s="84" t="b">
        <v>0</v>
      </c>
      <c r="L12" s="84" t="b">
        <v>0</v>
      </c>
    </row>
    <row r="13" spans="1:12" ht="15">
      <c r="A13" s="84" t="s">
        <v>251</v>
      </c>
      <c r="B13" s="84" t="s">
        <v>250</v>
      </c>
      <c r="C13" s="84">
        <v>6</v>
      </c>
      <c r="D13" s="123">
        <v>0.008854529410018866</v>
      </c>
      <c r="E13" s="123">
        <v>1.8397473216301556</v>
      </c>
      <c r="F13" s="84" t="s">
        <v>1037</v>
      </c>
      <c r="G13" s="84" t="b">
        <v>0</v>
      </c>
      <c r="H13" s="84" t="b">
        <v>0</v>
      </c>
      <c r="I13" s="84" t="b">
        <v>0</v>
      </c>
      <c r="J13" s="84" t="b">
        <v>0</v>
      </c>
      <c r="K13" s="84" t="b">
        <v>0</v>
      </c>
      <c r="L13" s="84" t="b">
        <v>0</v>
      </c>
    </row>
    <row r="14" spans="1:12" ht="15">
      <c r="A14" s="84" t="s">
        <v>250</v>
      </c>
      <c r="B14" s="84" t="s">
        <v>249</v>
      </c>
      <c r="C14" s="84">
        <v>6</v>
      </c>
      <c r="D14" s="123">
        <v>0.008854529410018866</v>
      </c>
      <c r="E14" s="123">
        <v>1.9066941112607687</v>
      </c>
      <c r="F14" s="84" t="s">
        <v>1037</v>
      </c>
      <c r="G14" s="84" t="b">
        <v>0</v>
      </c>
      <c r="H14" s="84" t="b">
        <v>0</v>
      </c>
      <c r="I14" s="84" t="b">
        <v>0</v>
      </c>
      <c r="J14" s="84" t="b">
        <v>0</v>
      </c>
      <c r="K14" s="84" t="b">
        <v>0</v>
      </c>
      <c r="L14" s="84" t="b">
        <v>0</v>
      </c>
    </row>
    <row r="15" spans="1:12" ht="15">
      <c r="A15" s="84" t="s">
        <v>249</v>
      </c>
      <c r="B15" s="84" t="s">
        <v>248</v>
      </c>
      <c r="C15" s="84">
        <v>6</v>
      </c>
      <c r="D15" s="123">
        <v>0.008854529410018866</v>
      </c>
      <c r="E15" s="123">
        <v>1.9066941112607687</v>
      </c>
      <c r="F15" s="84" t="s">
        <v>1037</v>
      </c>
      <c r="G15" s="84" t="b">
        <v>0</v>
      </c>
      <c r="H15" s="84" t="b">
        <v>0</v>
      </c>
      <c r="I15" s="84" t="b">
        <v>0</v>
      </c>
      <c r="J15" s="84" t="b">
        <v>0</v>
      </c>
      <c r="K15" s="84" t="b">
        <v>0</v>
      </c>
      <c r="L15" s="84" t="b">
        <v>0</v>
      </c>
    </row>
    <row r="16" spans="1:12" ht="15">
      <c r="A16" s="84" t="s">
        <v>248</v>
      </c>
      <c r="B16" s="84" t="s">
        <v>247</v>
      </c>
      <c r="C16" s="84">
        <v>6</v>
      </c>
      <c r="D16" s="123">
        <v>0.008854529410018866</v>
      </c>
      <c r="E16" s="123">
        <v>1.9066941112607687</v>
      </c>
      <c r="F16" s="84" t="s">
        <v>1037</v>
      </c>
      <c r="G16" s="84" t="b">
        <v>0</v>
      </c>
      <c r="H16" s="84" t="b">
        <v>0</v>
      </c>
      <c r="I16" s="84" t="b">
        <v>0</v>
      </c>
      <c r="J16" s="84" t="b">
        <v>0</v>
      </c>
      <c r="K16" s="84" t="b">
        <v>0</v>
      </c>
      <c r="L16" s="84" t="b">
        <v>0</v>
      </c>
    </row>
    <row r="17" spans="1:12" ht="15">
      <c r="A17" s="84" t="s">
        <v>247</v>
      </c>
      <c r="B17" s="84" t="s">
        <v>246</v>
      </c>
      <c r="C17" s="84">
        <v>6</v>
      </c>
      <c r="D17" s="123">
        <v>0.008854529410018866</v>
      </c>
      <c r="E17" s="123">
        <v>1.9066941112607687</v>
      </c>
      <c r="F17" s="84" t="s">
        <v>1037</v>
      </c>
      <c r="G17" s="84" t="b">
        <v>0</v>
      </c>
      <c r="H17" s="84" t="b">
        <v>0</v>
      </c>
      <c r="I17" s="84" t="b">
        <v>0</v>
      </c>
      <c r="J17" s="84" t="b">
        <v>0</v>
      </c>
      <c r="K17" s="84" t="b">
        <v>0</v>
      </c>
      <c r="L17" s="84" t="b">
        <v>0</v>
      </c>
    </row>
    <row r="18" spans="1:12" ht="15">
      <c r="A18" s="84" t="s">
        <v>246</v>
      </c>
      <c r="B18" s="84" t="s">
        <v>245</v>
      </c>
      <c r="C18" s="84">
        <v>6</v>
      </c>
      <c r="D18" s="123">
        <v>0.008854529410018866</v>
      </c>
      <c r="E18" s="123">
        <v>1.9066941112607687</v>
      </c>
      <c r="F18" s="84" t="s">
        <v>1037</v>
      </c>
      <c r="G18" s="84" t="b">
        <v>0</v>
      </c>
      <c r="H18" s="84" t="b">
        <v>0</v>
      </c>
      <c r="I18" s="84" t="b">
        <v>0</v>
      </c>
      <c r="J18" s="84" t="b">
        <v>0</v>
      </c>
      <c r="K18" s="84" t="b">
        <v>0</v>
      </c>
      <c r="L18" s="84" t="b">
        <v>0</v>
      </c>
    </row>
    <row r="19" spans="1:12" ht="15">
      <c r="A19" s="84" t="s">
        <v>225</v>
      </c>
      <c r="B19" s="84" t="s">
        <v>252</v>
      </c>
      <c r="C19" s="84">
        <v>5</v>
      </c>
      <c r="D19" s="123">
        <v>0.008141599614780894</v>
      </c>
      <c r="E19" s="123">
        <v>1.9858753573083936</v>
      </c>
      <c r="F19" s="84" t="s">
        <v>1037</v>
      </c>
      <c r="G19" s="84" t="b">
        <v>0</v>
      </c>
      <c r="H19" s="84" t="b">
        <v>0</v>
      </c>
      <c r="I19" s="84" t="b">
        <v>0</v>
      </c>
      <c r="J19" s="84" t="b">
        <v>0</v>
      </c>
      <c r="K19" s="84" t="b">
        <v>0</v>
      </c>
      <c r="L19" s="84" t="b">
        <v>0</v>
      </c>
    </row>
    <row r="20" spans="1:12" ht="15">
      <c r="A20" s="84" t="s">
        <v>245</v>
      </c>
      <c r="B20" s="84" t="s">
        <v>244</v>
      </c>
      <c r="C20" s="84">
        <v>5</v>
      </c>
      <c r="D20" s="123">
        <v>0.008141599614780894</v>
      </c>
      <c r="E20" s="123">
        <v>1.906694111260769</v>
      </c>
      <c r="F20" s="84" t="s">
        <v>1037</v>
      </c>
      <c r="G20" s="84" t="b">
        <v>0</v>
      </c>
      <c r="H20" s="84" t="b">
        <v>0</v>
      </c>
      <c r="I20" s="84" t="b">
        <v>0</v>
      </c>
      <c r="J20" s="84" t="b">
        <v>0</v>
      </c>
      <c r="K20" s="84" t="b">
        <v>0</v>
      </c>
      <c r="L20" s="84" t="b">
        <v>0</v>
      </c>
    </row>
    <row r="21" spans="1:12" ht="15">
      <c r="A21" s="84" t="s">
        <v>859</v>
      </c>
      <c r="B21" s="84" t="s">
        <v>858</v>
      </c>
      <c r="C21" s="84">
        <v>5</v>
      </c>
      <c r="D21" s="123">
        <v>0.008141599614780894</v>
      </c>
      <c r="E21" s="123">
        <v>1.8397473216301556</v>
      </c>
      <c r="F21" s="84" t="s">
        <v>1037</v>
      </c>
      <c r="G21" s="84" t="b">
        <v>0</v>
      </c>
      <c r="H21" s="84" t="b">
        <v>1</v>
      </c>
      <c r="I21" s="84" t="b">
        <v>0</v>
      </c>
      <c r="J21" s="84" t="b">
        <v>0</v>
      </c>
      <c r="K21" s="84" t="b">
        <v>0</v>
      </c>
      <c r="L21" s="84" t="b">
        <v>0</v>
      </c>
    </row>
    <row r="22" spans="1:12" ht="15">
      <c r="A22" s="84" t="s">
        <v>858</v>
      </c>
      <c r="B22" s="84" t="s">
        <v>860</v>
      </c>
      <c r="C22" s="84">
        <v>5</v>
      </c>
      <c r="D22" s="123">
        <v>0.008141599614780894</v>
      </c>
      <c r="E22" s="123">
        <v>1.8397473216301556</v>
      </c>
      <c r="F22" s="84" t="s">
        <v>1037</v>
      </c>
      <c r="G22" s="84" t="b">
        <v>0</v>
      </c>
      <c r="H22" s="84" t="b">
        <v>0</v>
      </c>
      <c r="I22" s="84" t="b">
        <v>0</v>
      </c>
      <c r="J22" s="84" t="b">
        <v>0</v>
      </c>
      <c r="K22" s="84" t="b">
        <v>0</v>
      </c>
      <c r="L22" s="84" t="b">
        <v>0</v>
      </c>
    </row>
    <row r="23" spans="1:12" ht="15">
      <c r="A23" s="84" t="s">
        <v>860</v>
      </c>
      <c r="B23" s="84" t="s">
        <v>857</v>
      </c>
      <c r="C23" s="84">
        <v>5</v>
      </c>
      <c r="D23" s="123">
        <v>0.008141599614780894</v>
      </c>
      <c r="E23" s="123">
        <v>1.7817553746524688</v>
      </c>
      <c r="F23" s="84" t="s">
        <v>1037</v>
      </c>
      <c r="G23" s="84" t="b">
        <v>0</v>
      </c>
      <c r="H23" s="84" t="b">
        <v>0</v>
      </c>
      <c r="I23" s="84" t="b">
        <v>0</v>
      </c>
      <c r="J23" s="84" t="b">
        <v>0</v>
      </c>
      <c r="K23" s="84" t="b">
        <v>0</v>
      </c>
      <c r="L23" s="84" t="b">
        <v>0</v>
      </c>
    </row>
    <row r="24" spans="1:12" ht="15">
      <c r="A24" s="84" t="s">
        <v>857</v>
      </c>
      <c r="B24" s="84" t="s">
        <v>845</v>
      </c>
      <c r="C24" s="84">
        <v>5</v>
      </c>
      <c r="D24" s="123">
        <v>0.008141599614780894</v>
      </c>
      <c r="E24" s="123">
        <v>1.6056641155967877</v>
      </c>
      <c r="F24" s="84" t="s">
        <v>1037</v>
      </c>
      <c r="G24" s="84" t="b">
        <v>0</v>
      </c>
      <c r="H24" s="84" t="b">
        <v>0</v>
      </c>
      <c r="I24" s="84" t="b">
        <v>0</v>
      </c>
      <c r="J24" s="84" t="b">
        <v>0</v>
      </c>
      <c r="K24" s="84" t="b">
        <v>0</v>
      </c>
      <c r="L24" s="84" t="b">
        <v>0</v>
      </c>
    </row>
    <row r="25" spans="1:12" ht="15">
      <c r="A25" s="84" t="s">
        <v>845</v>
      </c>
      <c r="B25" s="84" t="s">
        <v>861</v>
      </c>
      <c r="C25" s="84">
        <v>5</v>
      </c>
      <c r="D25" s="123">
        <v>0.008141599614780894</v>
      </c>
      <c r="E25" s="123">
        <v>1.7306028522050876</v>
      </c>
      <c r="F25" s="84" t="s">
        <v>1037</v>
      </c>
      <c r="G25" s="84" t="b">
        <v>0</v>
      </c>
      <c r="H25" s="84" t="b">
        <v>0</v>
      </c>
      <c r="I25" s="84" t="b">
        <v>0</v>
      </c>
      <c r="J25" s="84" t="b">
        <v>0</v>
      </c>
      <c r="K25" s="84" t="b">
        <v>0</v>
      </c>
      <c r="L25" s="84" t="b">
        <v>0</v>
      </c>
    </row>
    <row r="26" spans="1:12" ht="15">
      <c r="A26" s="84" t="s">
        <v>861</v>
      </c>
      <c r="B26" s="84" t="s">
        <v>862</v>
      </c>
      <c r="C26" s="84">
        <v>5</v>
      </c>
      <c r="D26" s="123">
        <v>0.008141599614780894</v>
      </c>
      <c r="E26" s="123">
        <v>1.9858753573083936</v>
      </c>
      <c r="F26" s="84" t="s">
        <v>1037</v>
      </c>
      <c r="G26" s="84" t="b">
        <v>0</v>
      </c>
      <c r="H26" s="84" t="b">
        <v>0</v>
      </c>
      <c r="I26" s="84" t="b">
        <v>0</v>
      </c>
      <c r="J26" s="84" t="b">
        <v>0</v>
      </c>
      <c r="K26" s="84" t="b">
        <v>0</v>
      </c>
      <c r="L26" s="84" t="b">
        <v>0</v>
      </c>
    </row>
    <row r="27" spans="1:12" ht="15">
      <c r="A27" s="84" t="s">
        <v>862</v>
      </c>
      <c r="B27" s="84" t="s">
        <v>863</v>
      </c>
      <c r="C27" s="84">
        <v>5</v>
      </c>
      <c r="D27" s="123">
        <v>0.008141599614780894</v>
      </c>
      <c r="E27" s="123">
        <v>1.9858753573083936</v>
      </c>
      <c r="F27" s="84" t="s">
        <v>1037</v>
      </c>
      <c r="G27" s="84" t="b">
        <v>0</v>
      </c>
      <c r="H27" s="84" t="b">
        <v>0</v>
      </c>
      <c r="I27" s="84" t="b">
        <v>0</v>
      </c>
      <c r="J27" s="84" t="b">
        <v>0</v>
      </c>
      <c r="K27" s="84" t="b">
        <v>0</v>
      </c>
      <c r="L27" s="84" t="b">
        <v>0</v>
      </c>
    </row>
    <row r="28" spans="1:12" ht="15">
      <c r="A28" s="84" t="s">
        <v>863</v>
      </c>
      <c r="B28" s="84" t="s">
        <v>239</v>
      </c>
      <c r="C28" s="84">
        <v>5</v>
      </c>
      <c r="D28" s="123">
        <v>0.008141599614780894</v>
      </c>
      <c r="E28" s="123">
        <v>1.4543964402661387</v>
      </c>
      <c r="F28" s="84" t="s">
        <v>1037</v>
      </c>
      <c r="G28" s="84" t="b">
        <v>0</v>
      </c>
      <c r="H28" s="84" t="b">
        <v>0</v>
      </c>
      <c r="I28" s="84" t="b">
        <v>0</v>
      </c>
      <c r="J28" s="84" t="b">
        <v>0</v>
      </c>
      <c r="K28" s="84" t="b">
        <v>0</v>
      </c>
      <c r="L28" s="84" t="b">
        <v>0</v>
      </c>
    </row>
    <row r="29" spans="1:12" ht="15">
      <c r="A29" s="84" t="s">
        <v>239</v>
      </c>
      <c r="B29" s="84" t="s">
        <v>978</v>
      </c>
      <c r="C29" s="84">
        <v>5</v>
      </c>
      <c r="D29" s="123">
        <v>0.008141599614780894</v>
      </c>
      <c r="E29" s="123">
        <v>1.4060917606915835</v>
      </c>
      <c r="F29" s="84" t="s">
        <v>1037</v>
      </c>
      <c r="G29" s="84" t="b">
        <v>0</v>
      </c>
      <c r="H29" s="84" t="b">
        <v>0</v>
      </c>
      <c r="I29" s="84" t="b">
        <v>0</v>
      </c>
      <c r="J29" s="84" t="b">
        <v>0</v>
      </c>
      <c r="K29" s="84" t="b">
        <v>0</v>
      </c>
      <c r="L29" s="84" t="b">
        <v>0</v>
      </c>
    </row>
    <row r="30" spans="1:12" ht="15">
      <c r="A30" s="84" t="s">
        <v>978</v>
      </c>
      <c r="B30" s="84" t="s">
        <v>979</v>
      </c>
      <c r="C30" s="84">
        <v>5</v>
      </c>
      <c r="D30" s="123">
        <v>0.008141599614780894</v>
      </c>
      <c r="E30" s="123">
        <v>1.9858753573083936</v>
      </c>
      <c r="F30" s="84" t="s">
        <v>1037</v>
      </c>
      <c r="G30" s="84" t="b">
        <v>0</v>
      </c>
      <c r="H30" s="84" t="b">
        <v>0</v>
      </c>
      <c r="I30" s="84" t="b">
        <v>0</v>
      </c>
      <c r="J30" s="84" t="b">
        <v>0</v>
      </c>
      <c r="K30" s="84" t="b">
        <v>0</v>
      </c>
      <c r="L30" s="84" t="b">
        <v>0</v>
      </c>
    </row>
    <row r="31" spans="1:12" ht="15">
      <c r="A31" s="84" t="s">
        <v>239</v>
      </c>
      <c r="B31" s="84" t="s">
        <v>241</v>
      </c>
      <c r="C31" s="84">
        <v>5</v>
      </c>
      <c r="D31" s="123">
        <v>0.008141599614780894</v>
      </c>
      <c r="E31" s="123">
        <v>1.4060917606915835</v>
      </c>
      <c r="F31" s="84" t="s">
        <v>1037</v>
      </c>
      <c r="G31" s="84" t="b">
        <v>0</v>
      </c>
      <c r="H31" s="84" t="b">
        <v>0</v>
      </c>
      <c r="I31" s="84" t="b">
        <v>0</v>
      </c>
      <c r="J31" s="84" t="b">
        <v>0</v>
      </c>
      <c r="K31" s="84" t="b">
        <v>0</v>
      </c>
      <c r="L31" s="84" t="b">
        <v>0</v>
      </c>
    </row>
    <row r="32" spans="1:12" ht="15">
      <c r="A32" s="84" t="s">
        <v>236</v>
      </c>
      <c r="B32" s="84" t="s">
        <v>859</v>
      </c>
      <c r="C32" s="84">
        <v>4</v>
      </c>
      <c r="D32" s="123">
        <v>0.007260177672618984</v>
      </c>
      <c r="E32" s="123">
        <v>1.906694111260769</v>
      </c>
      <c r="F32" s="84" t="s">
        <v>1037</v>
      </c>
      <c r="G32" s="84" t="b">
        <v>0</v>
      </c>
      <c r="H32" s="84" t="b">
        <v>0</v>
      </c>
      <c r="I32" s="84" t="b">
        <v>0</v>
      </c>
      <c r="J32" s="84" t="b">
        <v>0</v>
      </c>
      <c r="K32" s="84" t="b">
        <v>1</v>
      </c>
      <c r="L32" s="84" t="b">
        <v>0</v>
      </c>
    </row>
    <row r="33" spans="1:12" ht="15">
      <c r="A33" s="84" t="s">
        <v>979</v>
      </c>
      <c r="B33" s="84" t="s">
        <v>981</v>
      </c>
      <c r="C33" s="84">
        <v>4</v>
      </c>
      <c r="D33" s="123">
        <v>0.007260177672618984</v>
      </c>
      <c r="E33" s="123">
        <v>1.9858753573083936</v>
      </c>
      <c r="F33" s="84" t="s">
        <v>1037</v>
      </c>
      <c r="G33" s="84" t="b">
        <v>0</v>
      </c>
      <c r="H33" s="84" t="b">
        <v>0</v>
      </c>
      <c r="I33" s="84" t="b">
        <v>0</v>
      </c>
      <c r="J33" s="84" t="b">
        <v>0</v>
      </c>
      <c r="K33" s="84" t="b">
        <v>0</v>
      </c>
      <c r="L33" s="84" t="b">
        <v>0</v>
      </c>
    </row>
    <row r="34" spans="1:12" ht="15">
      <c r="A34" s="84" t="s">
        <v>220</v>
      </c>
      <c r="B34" s="84" t="s">
        <v>239</v>
      </c>
      <c r="C34" s="84">
        <v>4</v>
      </c>
      <c r="D34" s="123">
        <v>0.007260177672618984</v>
      </c>
      <c r="E34" s="123">
        <v>0.9103283959158629</v>
      </c>
      <c r="F34" s="84" t="s">
        <v>1037</v>
      </c>
      <c r="G34" s="84" t="b">
        <v>0</v>
      </c>
      <c r="H34" s="84" t="b">
        <v>0</v>
      </c>
      <c r="I34" s="84" t="b">
        <v>0</v>
      </c>
      <c r="J34" s="84" t="b">
        <v>0</v>
      </c>
      <c r="K34" s="84" t="b">
        <v>0</v>
      </c>
      <c r="L34" s="84" t="b">
        <v>0</v>
      </c>
    </row>
    <row r="35" spans="1:12" ht="15">
      <c r="A35" s="84" t="s">
        <v>987</v>
      </c>
      <c r="B35" s="84" t="s">
        <v>988</v>
      </c>
      <c r="C35" s="84">
        <v>3</v>
      </c>
      <c r="D35" s="123">
        <v>0.006167322483413948</v>
      </c>
      <c r="E35" s="123">
        <v>2.20772410692475</v>
      </c>
      <c r="F35" s="84" t="s">
        <v>1037</v>
      </c>
      <c r="G35" s="84" t="b">
        <v>0</v>
      </c>
      <c r="H35" s="84" t="b">
        <v>0</v>
      </c>
      <c r="I35" s="84" t="b">
        <v>0</v>
      </c>
      <c r="J35" s="84" t="b">
        <v>0</v>
      </c>
      <c r="K35" s="84" t="b">
        <v>0</v>
      </c>
      <c r="L35" s="84" t="b">
        <v>0</v>
      </c>
    </row>
    <row r="36" spans="1:12" ht="15">
      <c r="A36" s="84" t="s">
        <v>988</v>
      </c>
      <c r="B36" s="84" t="s">
        <v>239</v>
      </c>
      <c r="C36" s="84">
        <v>3</v>
      </c>
      <c r="D36" s="123">
        <v>0.006167322483413948</v>
      </c>
      <c r="E36" s="123">
        <v>1.4543964402661387</v>
      </c>
      <c r="F36" s="84" t="s">
        <v>1037</v>
      </c>
      <c r="G36" s="84" t="b">
        <v>0</v>
      </c>
      <c r="H36" s="84" t="b">
        <v>0</v>
      </c>
      <c r="I36" s="84" t="b">
        <v>0</v>
      </c>
      <c r="J36" s="84" t="b">
        <v>0</v>
      </c>
      <c r="K36" s="84" t="b">
        <v>0</v>
      </c>
      <c r="L36" s="84" t="b">
        <v>0</v>
      </c>
    </row>
    <row r="37" spans="1:12" ht="15">
      <c r="A37" s="84" t="s">
        <v>239</v>
      </c>
      <c r="B37" s="84" t="s">
        <v>989</v>
      </c>
      <c r="C37" s="84">
        <v>3</v>
      </c>
      <c r="D37" s="123">
        <v>0.006167322483413948</v>
      </c>
      <c r="E37" s="123">
        <v>1.4060917606915835</v>
      </c>
      <c r="F37" s="84" t="s">
        <v>1037</v>
      </c>
      <c r="G37" s="84" t="b">
        <v>0</v>
      </c>
      <c r="H37" s="84" t="b">
        <v>0</v>
      </c>
      <c r="I37" s="84" t="b">
        <v>0</v>
      </c>
      <c r="J37" s="84" t="b">
        <v>0</v>
      </c>
      <c r="K37" s="84" t="b">
        <v>0</v>
      </c>
      <c r="L37" s="84" t="b">
        <v>0</v>
      </c>
    </row>
    <row r="38" spans="1:12" ht="15">
      <c r="A38" s="84" t="s">
        <v>989</v>
      </c>
      <c r="B38" s="84" t="s">
        <v>990</v>
      </c>
      <c r="C38" s="84">
        <v>3</v>
      </c>
      <c r="D38" s="123">
        <v>0.006167322483413948</v>
      </c>
      <c r="E38" s="123">
        <v>2.20772410692475</v>
      </c>
      <c r="F38" s="84" t="s">
        <v>1037</v>
      </c>
      <c r="G38" s="84" t="b">
        <v>0</v>
      </c>
      <c r="H38" s="84" t="b">
        <v>0</v>
      </c>
      <c r="I38" s="84" t="b">
        <v>0</v>
      </c>
      <c r="J38" s="84" t="b">
        <v>0</v>
      </c>
      <c r="K38" s="84" t="b">
        <v>0</v>
      </c>
      <c r="L38" s="84" t="b">
        <v>0</v>
      </c>
    </row>
    <row r="39" spans="1:12" ht="15">
      <c r="A39" s="84" t="s">
        <v>990</v>
      </c>
      <c r="B39" s="84" t="s">
        <v>991</v>
      </c>
      <c r="C39" s="84">
        <v>3</v>
      </c>
      <c r="D39" s="123">
        <v>0.006167322483413948</v>
      </c>
      <c r="E39" s="123">
        <v>2.20772410692475</v>
      </c>
      <c r="F39" s="84" t="s">
        <v>1037</v>
      </c>
      <c r="G39" s="84" t="b">
        <v>0</v>
      </c>
      <c r="H39" s="84" t="b">
        <v>0</v>
      </c>
      <c r="I39" s="84" t="b">
        <v>0</v>
      </c>
      <c r="J39" s="84" t="b">
        <v>0</v>
      </c>
      <c r="K39" s="84" t="b">
        <v>0</v>
      </c>
      <c r="L39" s="84" t="b">
        <v>0</v>
      </c>
    </row>
    <row r="40" spans="1:12" ht="15">
      <c r="A40" s="84" t="s">
        <v>991</v>
      </c>
      <c r="B40" s="84" t="s">
        <v>992</v>
      </c>
      <c r="C40" s="84">
        <v>3</v>
      </c>
      <c r="D40" s="123">
        <v>0.006167322483413948</v>
      </c>
      <c r="E40" s="123">
        <v>2.20772410692475</v>
      </c>
      <c r="F40" s="84" t="s">
        <v>1037</v>
      </c>
      <c r="G40" s="84" t="b">
        <v>0</v>
      </c>
      <c r="H40" s="84" t="b">
        <v>0</v>
      </c>
      <c r="I40" s="84" t="b">
        <v>0</v>
      </c>
      <c r="J40" s="84" t="b">
        <v>0</v>
      </c>
      <c r="K40" s="84" t="b">
        <v>0</v>
      </c>
      <c r="L40" s="84" t="b">
        <v>0</v>
      </c>
    </row>
    <row r="41" spans="1:12" ht="15">
      <c r="A41" s="84" t="s">
        <v>992</v>
      </c>
      <c r="B41" s="84" t="s">
        <v>993</v>
      </c>
      <c r="C41" s="84">
        <v>3</v>
      </c>
      <c r="D41" s="123">
        <v>0.006167322483413948</v>
      </c>
      <c r="E41" s="123">
        <v>2.20772410692475</v>
      </c>
      <c r="F41" s="84" t="s">
        <v>1037</v>
      </c>
      <c r="G41" s="84" t="b">
        <v>0</v>
      </c>
      <c r="H41" s="84" t="b">
        <v>0</v>
      </c>
      <c r="I41" s="84" t="b">
        <v>0</v>
      </c>
      <c r="J41" s="84" t="b">
        <v>0</v>
      </c>
      <c r="K41" s="84" t="b">
        <v>0</v>
      </c>
      <c r="L41" s="84" t="b">
        <v>0</v>
      </c>
    </row>
    <row r="42" spans="1:12" ht="15">
      <c r="A42" s="84" t="s">
        <v>993</v>
      </c>
      <c r="B42" s="84" t="s">
        <v>980</v>
      </c>
      <c r="C42" s="84">
        <v>3</v>
      </c>
      <c r="D42" s="123">
        <v>0.006167322483413948</v>
      </c>
      <c r="E42" s="123">
        <v>2.0827853703164503</v>
      </c>
      <c r="F42" s="84" t="s">
        <v>1037</v>
      </c>
      <c r="G42" s="84" t="b">
        <v>0</v>
      </c>
      <c r="H42" s="84" t="b">
        <v>0</v>
      </c>
      <c r="I42" s="84" t="b">
        <v>0</v>
      </c>
      <c r="J42" s="84" t="b">
        <v>0</v>
      </c>
      <c r="K42" s="84" t="b">
        <v>0</v>
      </c>
      <c r="L42" s="84" t="b">
        <v>0</v>
      </c>
    </row>
    <row r="43" spans="1:12" ht="15">
      <c r="A43" s="84" t="s">
        <v>980</v>
      </c>
      <c r="B43" s="84" t="s">
        <v>857</v>
      </c>
      <c r="C43" s="84">
        <v>3</v>
      </c>
      <c r="D43" s="123">
        <v>0.006167322483413948</v>
      </c>
      <c r="E43" s="123">
        <v>1.656816638044169</v>
      </c>
      <c r="F43" s="84" t="s">
        <v>1037</v>
      </c>
      <c r="G43" s="84" t="b">
        <v>0</v>
      </c>
      <c r="H43" s="84" t="b">
        <v>0</v>
      </c>
      <c r="I43" s="84" t="b">
        <v>0</v>
      </c>
      <c r="J43" s="84" t="b">
        <v>0</v>
      </c>
      <c r="K43" s="84" t="b">
        <v>0</v>
      </c>
      <c r="L43" s="84" t="b">
        <v>0</v>
      </c>
    </row>
    <row r="44" spans="1:12" ht="15">
      <c r="A44" s="84" t="s">
        <v>994</v>
      </c>
      <c r="B44" s="84" t="s">
        <v>995</v>
      </c>
      <c r="C44" s="84">
        <v>3</v>
      </c>
      <c r="D44" s="123">
        <v>0.006167322483413948</v>
      </c>
      <c r="E44" s="123">
        <v>2.20772410692475</v>
      </c>
      <c r="F44" s="84" t="s">
        <v>1037</v>
      </c>
      <c r="G44" s="84" t="b">
        <v>0</v>
      </c>
      <c r="H44" s="84" t="b">
        <v>0</v>
      </c>
      <c r="I44" s="84" t="b">
        <v>0</v>
      </c>
      <c r="J44" s="84" t="b">
        <v>0</v>
      </c>
      <c r="K44" s="84" t="b">
        <v>0</v>
      </c>
      <c r="L44" s="84" t="b">
        <v>0</v>
      </c>
    </row>
    <row r="45" spans="1:12" ht="15">
      <c r="A45" s="84" t="s">
        <v>995</v>
      </c>
      <c r="B45" s="84" t="s">
        <v>996</v>
      </c>
      <c r="C45" s="84">
        <v>3</v>
      </c>
      <c r="D45" s="123">
        <v>0.006167322483413948</v>
      </c>
      <c r="E45" s="123">
        <v>2.20772410692475</v>
      </c>
      <c r="F45" s="84" t="s">
        <v>1037</v>
      </c>
      <c r="G45" s="84" t="b">
        <v>0</v>
      </c>
      <c r="H45" s="84" t="b">
        <v>0</v>
      </c>
      <c r="I45" s="84" t="b">
        <v>0</v>
      </c>
      <c r="J45" s="84" t="b">
        <v>0</v>
      </c>
      <c r="K45" s="84" t="b">
        <v>0</v>
      </c>
      <c r="L45" s="84" t="b">
        <v>0</v>
      </c>
    </row>
    <row r="46" spans="1:12" ht="15">
      <c r="A46" s="84" t="s">
        <v>996</v>
      </c>
      <c r="B46" s="84" t="s">
        <v>997</v>
      </c>
      <c r="C46" s="84">
        <v>3</v>
      </c>
      <c r="D46" s="123">
        <v>0.006167322483413948</v>
      </c>
      <c r="E46" s="123">
        <v>2.20772410692475</v>
      </c>
      <c r="F46" s="84" t="s">
        <v>1037</v>
      </c>
      <c r="G46" s="84" t="b">
        <v>0</v>
      </c>
      <c r="H46" s="84" t="b">
        <v>0</v>
      </c>
      <c r="I46" s="84" t="b">
        <v>0</v>
      </c>
      <c r="J46" s="84" t="b">
        <v>0</v>
      </c>
      <c r="K46" s="84" t="b">
        <v>0</v>
      </c>
      <c r="L46" s="84" t="b">
        <v>0</v>
      </c>
    </row>
    <row r="47" spans="1:12" ht="15">
      <c r="A47" s="84" t="s">
        <v>997</v>
      </c>
      <c r="B47" s="84" t="s">
        <v>998</v>
      </c>
      <c r="C47" s="84">
        <v>3</v>
      </c>
      <c r="D47" s="123">
        <v>0.006167322483413948</v>
      </c>
      <c r="E47" s="123">
        <v>2.20772410692475</v>
      </c>
      <c r="F47" s="84" t="s">
        <v>1037</v>
      </c>
      <c r="G47" s="84" t="b">
        <v>0</v>
      </c>
      <c r="H47" s="84" t="b">
        <v>0</v>
      </c>
      <c r="I47" s="84" t="b">
        <v>0</v>
      </c>
      <c r="J47" s="84" t="b">
        <v>0</v>
      </c>
      <c r="K47" s="84" t="b">
        <v>0</v>
      </c>
      <c r="L47" s="84" t="b">
        <v>0</v>
      </c>
    </row>
    <row r="48" spans="1:12" ht="15">
      <c r="A48" s="84" t="s">
        <v>998</v>
      </c>
      <c r="B48" s="84" t="s">
        <v>999</v>
      </c>
      <c r="C48" s="84">
        <v>3</v>
      </c>
      <c r="D48" s="123">
        <v>0.006167322483413948</v>
      </c>
      <c r="E48" s="123">
        <v>2.20772410692475</v>
      </c>
      <c r="F48" s="84" t="s">
        <v>1037</v>
      </c>
      <c r="G48" s="84" t="b">
        <v>0</v>
      </c>
      <c r="H48" s="84" t="b">
        <v>0</v>
      </c>
      <c r="I48" s="84" t="b">
        <v>0</v>
      </c>
      <c r="J48" s="84" t="b">
        <v>0</v>
      </c>
      <c r="K48" s="84" t="b">
        <v>0</v>
      </c>
      <c r="L48" s="84" t="b">
        <v>0</v>
      </c>
    </row>
    <row r="49" spans="1:12" ht="15">
      <c r="A49" s="84" t="s">
        <v>999</v>
      </c>
      <c r="B49" s="84" t="s">
        <v>982</v>
      </c>
      <c r="C49" s="84">
        <v>3</v>
      </c>
      <c r="D49" s="123">
        <v>0.006167322483413948</v>
      </c>
      <c r="E49" s="123">
        <v>2.0827853703164503</v>
      </c>
      <c r="F49" s="84" t="s">
        <v>1037</v>
      </c>
      <c r="G49" s="84" t="b">
        <v>0</v>
      </c>
      <c r="H49" s="84" t="b">
        <v>0</v>
      </c>
      <c r="I49" s="84" t="b">
        <v>0</v>
      </c>
      <c r="J49" s="84" t="b">
        <v>0</v>
      </c>
      <c r="K49" s="84" t="b">
        <v>0</v>
      </c>
      <c r="L49" s="84" t="b">
        <v>0</v>
      </c>
    </row>
    <row r="50" spans="1:12" ht="15">
      <c r="A50" s="84" t="s">
        <v>982</v>
      </c>
      <c r="B50" s="84" t="s">
        <v>983</v>
      </c>
      <c r="C50" s="84">
        <v>3</v>
      </c>
      <c r="D50" s="123">
        <v>0.006167322483413948</v>
      </c>
      <c r="E50" s="123">
        <v>1.9578466337081502</v>
      </c>
      <c r="F50" s="84" t="s">
        <v>1037</v>
      </c>
      <c r="G50" s="84" t="b">
        <v>0</v>
      </c>
      <c r="H50" s="84" t="b">
        <v>0</v>
      </c>
      <c r="I50" s="84" t="b">
        <v>0</v>
      </c>
      <c r="J50" s="84" t="b">
        <v>0</v>
      </c>
      <c r="K50" s="84" t="b">
        <v>0</v>
      </c>
      <c r="L50" s="84" t="b">
        <v>0</v>
      </c>
    </row>
    <row r="51" spans="1:12" ht="15">
      <c r="A51" s="84" t="s">
        <v>983</v>
      </c>
      <c r="B51" s="84" t="s">
        <v>1000</v>
      </c>
      <c r="C51" s="84">
        <v>3</v>
      </c>
      <c r="D51" s="123">
        <v>0.006167322483413948</v>
      </c>
      <c r="E51" s="123">
        <v>2.0827853703164503</v>
      </c>
      <c r="F51" s="84" t="s">
        <v>1037</v>
      </c>
      <c r="G51" s="84" t="b">
        <v>0</v>
      </c>
      <c r="H51" s="84" t="b">
        <v>0</v>
      </c>
      <c r="I51" s="84" t="b">
        <v>0</v>
      </c>
      <c r="J51" s="84" t="b">
        <v>0</v>
      </c>
      <c r="K51" s="84" t="b">
        <v>0</v>
      </c>
      <c r="L51" s="84" t="b">
        <v>0</v>
      </c>
    </row>
    <row r="52" spans="1:12" ht="15">
      <c r="A52" s="84" t="s">
        <v>1000</v>
      </c>
      <c r="B52" s="84" t="s">
        <v>1001</v>
      </c>
      <c r="C52" s="84">
        <v>3</v>
      </c>
      <c r="D52" s="123">
        <v>0.006167322483413948</v>
      </c>
      <c r="E52" s="123">
        <v>2.20772410692475</v>
      </c>
      <c r="F52" s="84" t="s">
        <v>1037</v>
      </c>
      <c r="G52" s="84" t="b">
        <v>0</v>
      </c>
      <c r="H52" s="84" t="b">
        <v>0</v>
      </c>
      <c r="I52" s="84" t="b">
        <v>0</v>
      </c>
      <c r="J52" s="84" t="b">
        <v>0</v>
      </c>
      <c r="K52" s="84" t="b">
        <v>0</v>
      </c>
      <c r="L52" s="84" t="b">
        <v>0</v>
      </c>
    </row>
    <row r="53" spans="1:12" ht="15">
      <c r="A53" s="84" t="s">
        <v>1001</v>
      </c>
      <c r="B53" s="84" t="s">
        <v>1002</v>
      </c>
      <c r="C53" s="84">
        <v>3</v>
      </c>
      <c r="D53" s="123">
        <v>0.006167322483413948</v>
      </c>
      <c r="E53" s="123">
        <v>2.20772410692475</v>
      </c>
      <c r="F53" s="84" t="s">
        <v>1037</v>
      </c>
      <c r="G53" s="84" t="b">
        <v>0</v>
      </c>
      <c r="H53" s="84" t="b">
        <v>0</v>
      </c>
      <c r="I53" s="84" t="b">
        <v>0</v>
      </c>
      <c r="J53" s="84" t="b">
        <v>0</v>
      </c>
      <c r="K53" s="84" t="b">
        <v>0</v>
      </c>
      <c r="L53" s="84" t="b">
        <v>0</v>
      </c>
    </row>
    <row r="54" spans="1:12" ht="15">
      <c r="A54" s="84" t="s">
        <v>1006</v>
      </c>
      <c r="B54" s="84" t="s">
        <v>1007</v>
      </c>
      <c r="C54" s="84">
        <v>2</v>
      </c>
      <c r="D54" s="123">
        <v>0.004790127355245836</v>
      </c>
      <c r="E54" s="123">
        <v>2.383815365980431</v>
      </c>
      <c r="F54" s="84" t="s">
        <v>1037</v>
      </c>
      <c r="G54" s="84" t="b">
        <v>0</v>
      </c>
      <c r="H54" s="84" t="b">
        <v>0</v>
      </c>
      <c r="I54" s="84" t="b">
        <v>0</v>
      </c>
      <c r="J54" s="84" t="b">
        <v>0</v>
      </c>
      <c r="K54" s="84" t="b">
        <v>0</v>
      </c>
      <c r="L54" s="84" t="b">
        <v>0</v>
      </c>
    </row>
    <row r="55" spans="1:12" ht="15">
      <c r="A55" s="84" t="s">
        <v>1007</v>
      </c>
      <c r="B55" s="84" t="s">
        <v>986</v>
      </c>
      <c r="C55" s="84">
        <v>2</v>
      </c>
      <c r="D55" s="123">
        <v>0.004790127355245836</v>
      </c>
      <c r="E55" s="123">
        <v>2.20772410692475</v>
      </c>
      <c r="F55" s="84" t="s">
        <v>1037</v>
      </c>
      <c r="G55" s="84" t="b">
        <v>0</v>
      </c>
      <c r="H55" s="84" t="b">
        <v>0</v>
      </c>
      <c r="I55" s="84" t="b">
        <v>0</v>
      </c>
      <c r="J55" s="84" t="b">
        <v>0</v>
      </c>
      <c r="K55" s="84" t="b">
        <v>0</v>
      </c>
      <c r="L55" s="84" t="b">
        <v>0</v>
      </c>
    </row>
    <row r="56" spans="1:12" ht="15">
      <c r="A56" s="84" t="s">
        <v>986</v>
      </c>
      <c r="B56" s="84" t="s">
        <v>1008</v>
      </c>
      <c r="C56" s="84">
        <v>2</v>
      </c>
      <c r="D56" s="123">
        <v>0.004790127355245836</v>
      </c>
      <c r="E56" s="123">
        <v>2.20772410692475</v>
      </c>
      <c r="F56" s="84" t="s">
        <v>1037</v>
      </c>
      <c r="G56" s="84" t="b">
        <v>0</v>
      </c>
      <c r="H56" s="84" t="b">
        <v>0</v>
      </c>
      <c r="I56" s="84" t="b">
        <v>0</v>
      </c>
      <c r="J56" s="84" t="b">
        <v>0</v>
      </c>
      <c r="K56" s="84" t="b">
        <v>0</v>
      </c>
      <c r="L56" s="84" t="b">
        <v>0</v>
      </c>
    </row>
    <row r="57" spans="1:12" ht="15">
      <c r="A57" s="84" t="s">
        <v>1008</v>
      </c>
      <c r="B57" s="84" t="s">
        <v>1009</v>
      </c>
      <c r="C57" s="84">
        <v>2</v>
      </c>
      <c r="D57" s="123">
        <v>0.004790127355245836</v>
      </c>
      <c r="E57" s="123">
        <v>2.383815365980431</v>
      </c>
      <c r="F57" s="84" t="s">
        <v>1037</v>
      </c>
      <c r="G57" s="84" t="b">
        <v>0</v>
      </c>
      <c r="H57" s="84" t="b">
        <v>0</v>
      </c>
      <c r="I57" s="84" t="b">
        <v>0</v>
      </c>
      <c r="J57" s="84" t="b">
        <v>0</v>
      </c>
      <c r="K57" s="84" t="b">
        <v>0</v>
      </c>
      <c r="L57" s="84" t="b">
        <v>0</v>
      </c>
    </row>
    <row r="58" spans="1:12" ht="15">
      <c r="A58" s="84" t="s">
        <v>1009</v>
      </c>
      <c r="B58" s="84" t="s">
        <v>1010</v>
      </c>
      <c r="C58" s="84">
        <v>2</v>
      </c>
      <c r="D58" s="123">
        <v>0.004790127355245836</v>
      </c>
      <c r="E58" s="123">
        <v>2.383815365980431</v>
      </c>
      <c r="F58" s="84" t="s">
        <v>1037</v>
      </c>
      <c r="G58" s="84" t="b">
        <v>0</v>
      </c>
      <c r="H58" s="84" t="b">
        <v>0</v>
      </c>
      <c r="I58" s="84" t="b">
        <v>0</v>
      </c>
      <c r="J58" s="84" t="b">
        <v>0</v>
      </c>
      <c r="K58" s="84" t="b">
        <v>0</v>
      </c>
      <c r="L58" s="84" t="b">
        <v>0</v>
      </c>
    </row>
    <row r="59" spans="1:12" ht="15">
      <c r="A59" s="84" t="s">
        <v>1010</v>
      </c>
      <c r="B59" s="84" t="s">
        <v>1011</v>
      </c>
      <c r="C59" s="84">
        <v>2</v>
      </c>
      <c r="D59" s="123">
        <v>0.004790127355245836</v>
      </c>
      <c r="E59" s="123">
        <v>2.383815365980431</v>
      </c>
      <c r="F59" s="84" t="s">
        <v>1037</v>
      </c>
      <c r="G59" s="84" t="b">
        <v>0</v>
      </c>
      <c r="H59" s="84" t="b">
        <v>0</v>
      </c>
      <c r="I59" s="84" t="b">
        <v>0</v>
      </c>
      <c r="J59" s="84" t="b">
        <v>0</v>
      </c>
      <c r="K59" s="84" t="b">
        <v>0</v>
      </c>
      <c r="L59" s="84" t="b">
        <v>0</v>
      </c>
    </row>
    <row r="60" spans="1:12" ht="15">
      <c r="A60" s="84" t="s">
        <v>1011</v>
      </c>
      <c r="B60" s="84" t="s">
        <v>831</v>
      </c>
      <c r="C60" s="84">
        <v>2</v>
      </c>
      <c r="D60" s="123">
        <v>0.004790127355245836</v>
      </c>
      <c r="E60" s="123">
        <v>2.08278537031645</v>
      </c>
      <c r="F60" s="84" t="s">
        <v>1037</v>
      </c>
      <c r="G60" s="84" t="b">
        <v>0</v>
      </c>
      <c r="H60" s="84" t="b">
        <v>0</v>
      </c>
      <c r="I60" s="84" t="b">
        <v>0</v>
      </c>
      <c r="J60" s="84" t="b">
        <v>0</v>
      </c>
      <c r="K60" s="84" t="b">
        <v>0</v>
      </c>
      <c r="L60" s="84" t="b">
        <v>0</v>
      </c>
    </row>
    <row r="61" spans="1:12" ht="15">
      <c r="A61" s="84" t="s">
        <v>831</v>
      </c>
      <c r="B61" s="84" t="s">
        <v>1012</v>
      </c>
      <c r="C61" s="84">
        <v>2</v>
      </c>
      <c r="D61" s="123">
        <v>0.004790127355245836</v>
      </c>
      <c r="E61" s="123">
        <v>2.20772410692475</v>
      </c>
      <c r="F61" s="84" t="s">
        <v>1037</v>
      </c>
      <c r="G61" s="84" t="b">
        <v>0</v>
      </c>
      <c r="H61" s="84" t="b">
        <v>0</v>
      </c>
      <c r="I61" s="84" t="b">
        <v>0</v>
      </c>
      <c r="J61" s="84" t="b">
        <v>0</v>
      </c>
      <c r="K61" s="84" t="b">
        <v>0</v>
      </c>
      <c r="L61" s="84" t="b">
        <v>0</v>
      </c>
    </row>
    <row r="62" spans="1:12" ht="15">
      <c r="A62" s="84" t="s">
        <v>1012</v>
      </c>
      <c r="B62" s="84" t="s">
        <v>1013</v>
      </c>
      <c r="C62" s="84">
        <v>2</v>
      </c>
      <c r="D62" s="123">
        <v>0.004790127355245836</v>
      </c>
      <c r="E62" s="123">
        <v>2.383815365980431</v>
      </c>
      <c r="F62" s="84" t="s">
        <v>1037</v>
      </c>
      <c r="G62" s="84" t="b">
        <v>0</v>
      </c>
      <c r="H62" s="84" t="b">
        <v>0</v>
      </c>
      <c r="I62" s="84" t="b">
        <v>0</v>
      </c>
      <c r="J62" s="84" t="b">
        <v>1</v>
      </c>
      <c r="K62" s="84" t="b">
        <v>0</v>
      </c>
      <c r="L62" s="84" t="b">
        <v>0</v>
      </c>
    </row>
    <row r="63" spans="1:12" ht="15">
      <c r="A63" s="84" t="s">
        <v>1013</v>
      </c>
      <c r="B63" s="84" t="s">
        <v>1014</v>
      </c>
      <c r="C63" s="84">
        <v>2</v>
      </c>
      <c r="D63" s="123">
        <v>0.004790127355245836</v>
      </c>
      <c r="E63" s="123">
        <v>2.383815365980431</v>
      </c>
      <c r="F63" s="84" t="s">
        <v>1037</v>
      </c>
      <c r="G63" s="84" t="b">
        <v>1</v>
      </c>
      <c r="H63" s="84" t="b">
        <v>0</v>
      </c>
      <c r="I63" s="84" t="b">
        <v>0</v>
      </c>
      <c r="J63" s="84" t="b">
        <v>0</v>
      </c>
      <c r="K63" s="84" t="b">
        <v>0</v>
      </c>
      <c r="L63" s="84" t="b">
        <v>0</v>
      </c>
    </row>
    <row r="64" spans="1:12" ht="15">
      <c r="A64" s="84" t="s">
        <v>236</v>
      </c>
      <c r="B64" s="84" t="s">
        <v>987</v>
      </c>
      <c r="C64" s="84">
        <v>2</v>
      </c>
      <c r="D64" s="123">
        <v>0.004790127355245836</v>
      </c>
      <c r="E64" s="123">
        <v>1.906694111260769</v>
      </c>
      <c r="F64" s="84" t="s">
        <v>1037</v>
      </c>
      <c r="G64" s="84" t="b">
        <v>0</v>
      </c>
      <c r="H64" s="84" t="b">
        <v>0</v>
      </c>
      <c r="I64" s="84" t="b">
        <v>0</v>
      </c>
      <c r="J64" s="84" t="b">
        <v>0</v>
      </c>
      <c r="K64" s="84" t="b">
        <v>0</v>
      </c>
      <c r="L64" s="84" t="b">
        <v>0</v>
      </c>
    </row>
    <row r="65" spans="1:12" ht="15">
      <c r="A65" s="84" t="s">
        <v>239</v>
      </c>
      <c r="B65" s="84" t="s">
        <v>994</v>
      </c>
      <c r="C65" s="84">
        <v>2</v>
      </c>
      <c r="D65" s="123">
        <v>0.004790127355245836</v>
      </c>
      <c r="E65" s="123">
        <v>1.4060917606915835</v>
      </c>
      <c r="F65" s="84" t="s">
        <v>1037</v>
      </c>
      <c r="G65" s="84" t="b">
        <v>0</v>
      </c>
      <c r="H65" s="84" t="b">
        <v>0</v>
      </c>
      <c r="I65" s="84" t="b">
        <v>0</v>
      </c>
      <c r="J65" s="84" t="b">
        <v>0</v>
      </c>
      <c r="K65" s="84" t="b">
        <v>0</v>
      </c>
      <c r="L65" s="84" t="b">
        <v>0</v>
      </c>
    </row>
    <row r="66" spans="1:12" ht="15">
      <c r="A66" s="84" t="s">
        <v>1016</v>
      </c>
      <c r="B66" s="84" t="s">
        <v>984</v>
      </c>
      <c r="C66" s="84">
        <v>2</v>
      </c>
      <c r="D66" s="123">
        <v>0.004790127355245836</v>
      </c>
      <c r="E66" s="123">
        <v>2.08278537031645</v>
      </c>
      <c r="F66" s="84" t="s">
        <v>1037</v>
      </c>
      <c r="G66" s="84" t="b">
        <v>0</v>
      </c>
      <c r="H66" s="84" t="b">
        <v>0</v>
      </c>
      <c r="I66" s="84" t="b">
        <v>0</v>
      </c>
      <c r="J66" s="84" t="b">
        <v>0</v>
      </c>
      <c r="K66" s="84" t="b">
        <v>0</v>
      </c>
      <c r="L66" s="84" t="b">
        <v>0</v>
      </c>
    </row>
    <row r="67" spans="1:12" ht="15">
      <c r="A67" s="84" t="s">
        <v>984</v>
      </c>
      <c r="B67" s="84" t="s">
        <v>1017</v>
      </c>
      <c r="C67" s="84">
        <v>2</v>
      </c>
      <c r="D67" s="123">
        <v>0.004790127355245836</v>
      </c>
      <c r="E67" s="123">
        <v>2.08278537031645</v>
      </c>
      <c r="F67" s="84" t="s">
        <v>1037</v>
      </c>
      <c r="G67" s="84" t="b">
        <v>0</v>
      </c>
      <c r="H67" s="84" t="b">
        <v>0</v>
      </c>
      <c r="I67" s="84" t="b">
        <v>0</v>
      </c>
      <c r="J67" s="84" t="b">
        <v>0</v>
      </c>
      <c r="K67" s="84" t="b">
        <v>0</v>
      </c>
      <c r="L67" s="84" t="b">
        <v>0</v>
      </c>
    </row>
    <row r="68" spans="1:12" ht="15">
      <c r="A68" s="84" t="s">
        <v>1017</v>
      </c>
      <c r="B68" s="84" t="s">
        <v>984</v>
      </c>
      <c r="C68" s="84">
        <v>2</v>
      </c>
      <c r="D68" s="123">
        <v>0.004790127355245836</v>
      </c>
      <c r="E68" s="123">
        <v>2.08278537031645</v>
      </c>
      <c r="F68" s="84" t="s">
        <v>1037</v>
      </c>
      <c r="G68" s="84" t="b">
        <v>0</v>
      </c>
      <c r="H68" s="84" t="b">
        <v>0</v>
      </c>
      <c r="I68" s="84" t="b">
        <v>0</v>
      </c>
      <c r="J68" s="84" t="b">
        <v>0</v>
      </c>
      <c r="K68" s="84" t="b">
        <v>0</v>
      </c>
      <c r="L68" s="84" t="b">
        <v>0</v>
      </c>
    </row>
    <row r="69" spans="1:12" ht="15">
      <c r="A69" s="84" t="s">
        <v>984</v>
      </c>
      <c r="B69" s="84" t="s">
        <v>1018</v>
      </c>
      <c r="C69" s="84">
        <v>2</v>
      </c>
      <c r="D69" s="123">
        <v>0.004790127355245836</v>
      </c>
      <c r="E69" s="123">
        <v>2.08278537031645</v>
      </c>
      <c r="F69" s="84" t="s">
        <v>1037</v>
      </c>
      <c r="G69" s="84" t="b">
        <v>0</v>
      </c>
      <c r="H69" s="84" t="b">
        <v>0</v>
      </c>
      <c r="I69" s="84" t="b">
        <v>0</v>
      </c>
      <c r="J69" s="84" t="b">
        <v>0</v>
      </c>
      <c r="K69" s="84" t="b">
        <v>0</v>
      </c>
      <c r="L69" s="84" t="b">
        <v>0</v>
      </c>
    </row>
    <row r="70" spans="1:12" ht="15">
      <c r="A70" s="84" t="s">
        <v>1018</v>
      </c>
      <c r="B70" s="84" t="s">
        <v>985</v>
      </c>
      <c r="C70" s="84">
        <v>2</v>
      </c>
      <c r="D70" s="123">
        <v>0.004790127355245836</v>
      </c>
      <c r="E70" s="123">
        <v>2.08278537031645</v>
      </c>
      <c r="F70" s="84" t="s">
        <v>1037</v>
      </c>
      <c r="G70" s="84" t="b">
        <v>0</v>
      </c>
      <c r="H70" s="84" t="b">
        <v>0</v>
      </c>
      <c r="I70" s="84" t="b">
        <v>0</v>
      </c>
      <c r="J70" s="84" t="b">
        <v>0</v>
      </c>
      <c r="K70" s="84" t="b">
        <v>0</v>
      </c>
      <c r="L70" s="84" t="b">
        <v>0</v>
      </c>
    </row>
    <row r="71" spans="1:12" ht="15">
      <c r="A71" s="84" t="s">
        <v>985</v>
      </c>
      <c r="B71" s="84" t="s">
        <v>1019</v>
      </c>
      <c r="C71" s="84">
        <v>2</v>
      </c>
      <c r="D71" s="123">
        <v>0.004790127355245836</v>
      </c>
      <c r="E71" s="123">
        <v>2.08278537031645</v>
      </c>
      <c r="F71" s="84" t="s">
        <v>1037</v>
      </c>
      <c r="G71" s="84" t="b">
        <v>0</v>
      </c>
      <c r="H71" s="84" t="b">
        <v>0</v>
      </c>
      <c r="I71" s="84" t="b">
        <v>0</v>
      </c>
      <c r="J71" s="84" t="b">
        <v>1</v>
      </c>
      <c r="K71" s="84" t="b">
        <v>0</v>
      </c>
      <c r="L71" s="84" t="b">
        <v>0</v>
      </c>
    </row>
    <row r="72" spans="1:12" ht="15">
      <c r="A72" s="84" t="s">
        <v>1019</v>
      </c>
      <c r="B72" s="84" t="s">
        <v>1020</v>
      </c>
      <c r="C72" s="84">
        <v>2</v>
      </c>
      <c r="D72" s="123">
        <v>0.004790127355245836</v>
      </c>
      <c r="E72" s="123">
        <v>2.383815365980431</v>
      </c>
      <c r="F72" s="84" t="s">
        <v>1037</v>
      </c>
      <c r="G72" s="84" t="b">
        <v>1</v>
      </c>
      <c r="H72" s="84" t="b">
        <v>0</v>
      </c>
      <c r="I72" s="84" t="b">
        <v>0</v>
      </c>
      <c r="J72" s="84" t="b">
        <v>0</v>
      </c>
      <c r="K72" s="84" t="b">
        <v>0</v>
      </c>
      <c r="L72" s="84" t="b">
        <v>0</v>
      </c>
    </row>
    <row r="73" spans="1:12" ht="15">
      <c r="A73" s="84" t="s">
        <v>1020</v>
      </c>
      <c r="B73" s="84" t="s">
        <v>1021</v>
      </c>
      <c r="C73" s="84">
        <v>2</v>
      </c>
      <c r="D73" s="123">
        <v>0.004790127355245836</v>
      </c>
      <c r="E73" s="123">
        <v>2.383815365980431</v>
      </c>
      <c r="F73" s="84" t="s">
        <v>1037</v>
      </c>
      <c r="G73" s="84" t="b">
        <v>0</v>
      </c>
      <c r="H73" s="84" t="b">
        <v>0</v>
      </c>
      <c r="I73" s="84" t="b">
        <v>0</v>
      </c>
      <c r="J73" s="84" t="b">
        <v>0</v>
      </c>
      <c r="K73" s="84" t="b">
        <v>0</v>
      </c>
      <c r="L73" s="84" t="b">
        <v>0</v>
      </c>
    </row>
    <row r="74" spans="1:12" ht="15">
      <c r="A74" s="84" t="s">
        <v>1021</v>
      </c>
      <c r="B74" s="84" t="s">
        <v>1022</v>
      </c>
      <c r="C74" s="84">
        <v>2</v>
      </c>
      <c r="D74" s="123">
        <v>0.004790127355245836</v>
      </c>
      <c r="E74" s="123">
        <v>2.383815365980431</v>
      </c>
      <c r="F74" s="84" t="s">
        <v>1037</v>
      </c>
      <c r="G74" s="84" t="b">
        <v>0</v>
      </c>
      <c r="H74" s="84" t="b">
        <v>0</v>
      </c>
      <c r="I74" s="84" t="b">
        <v>0</v>
      </c>
      <c r="J74" s="84" t="b">
        <v>1</v>
      </c>
      <c r="K74" s="84" t="b">
        <v>0</v>
      </c>
      <c r="L74" s="84" t="b">
        <v>0</v>
      </c>
    </row>
    <row r="75" spans="1:12" ht="15">
      <c r="A75" s="84" t="s">
        <v>1022</v>
      </c>
      <c r="B75" s="84" t="s">
        <v>1023</v>
      </c>
      <c r="C75" s="84">
        <v>2</v>
      </c>
      <c r="D75" s="123">
        <v>0.004790127355245836</v>
      </c>
      <c r="E75" s="123">
        <v>2.383815365980431</v>
      </c>
      <c r="F75" s="84" t="s">
        <v>1037</v>
      </c>
      <c r="G75" s="84" t="b">
        <v>1</v>
      </c>
      <c r="H75" s="84" t="b">
        <v>0</v>
      </c>
      <c r="I75" s="84" t="b">
        <v>0</v>
      </c>
      <c r="J75" s="84" t="b">
        <v>0</v>
      </c>
      <c r="K75" s="84" t="b">
        <v>0</v>
      </c>
      <c r="L75" s="84" t="b">
        <v>0</v>
      </c>
    </row>
    <row r="76" spans="1:12" ht="15">
      <c r="A76" s="84" t="s">
        <v>1023</v>
      </c>
      <c r="B76" s="84" t="s">
        <v>985</v>
      </c>
      <c r="C76" s="84">
        <v>2</v>
      </c>
      <c r="D76" s="123">
        <v>0.004790127355245836</v>
      </c>
      <c r="E76" s="123">
        <v>2.08278537031645</v>
      </c>
      <c r="F76" s="84" t="s">
        <v>1037</v>
      </c>
      <c r="G76" s="84" t="b">
        <v>0</v>
      </c>
      <c r="H76" s="84" t="b">
        <v>0</v>
      </c>
      <c r="I76" s="84" t="b">
        <v>0</v>
      </c>
      <c r="J76" s="84" t="b">
        <v>0</v>
      </c>
      <c r="K76" s="84" t="b">
        <v>0</v>
      </c>
      <c r="L76" s="84" t="b">
        <v>0</v>
      </c>
    </row>
    <row r="77" spans="1:12" ht="15">
      <c r="A77" s="84" t="s">
        <v>985</v>
      </c>
      <c r="B77" s="84" t="s">
        <v>1024</v>
      </c>
      <c r="C77" s="84">
        <v>2</v>
      </c>
      <c r="D77" s="123">
        <v>0.004790127355245836</v>
      </c>
      <c r="E77" s="123">
        <v>2.08278537031645</v>
      </c>
      <c r="F77" s="84" t="s">
        <v>1037</v>
      </c>
      <c r="G77" s="84" t="b">
        <v>0</v>
      </c>
      <c r="H77" s="84" t="b">
        <v>0</v>
      </c>
      <c r="I77" s="84" t="b">
        <v>0</v>
      </c>
      <c r="J77" s="84" t="b">
        <v>1</v>
      </c>
      <c r="K77" s="84" t="b">
        <v>0</v>
      </c>
      <c r="L77" s="84" t="b">
        <v>0</v>
      </c>
    </row>
    <row r="78" spans="1:12" ht="15">
      <c r="A78" s="84" t="s">
        <v>1004</v>
      </c>
      <c r="B78" s="84" t="s">
        <v>845</v>
      </c>
      <c r="C78" s="84">
        <v>2</v>
      </c>
      <c r="D78" s="123">
        <v>0.00595016587418218</v>
      </c>
      <c r="E78" s="123">
        <v>1.5087541025887312</v>
      </c>
      <c r="F78" s="84" t="s">
        <v>1037</v>
      </c>
      <c r="G78" s="84" t="b">
        <v>0</v>
      </c>
      <c r="H78" s="84" t="b">
        <v>0</v>
      </c>
      <c r="I78" s="84" t="b">
        <v>0</v>
      </c>
      <c r="J78" s="84" t="b">
        <v>0</v>
      </c>
      <c r="K78" s="84" t="b">
        <v>0</v>
      </c>
      <c r="L78" s="84" t="b">
        <v>0</v>
      </c>
    </row>
    <row r="79" spans="1:12" ht="15">
      <c r="A79" s="84" t="s">
        <v>252</v>
      </c>
      <c r="B79" s="84" t="s">
        <v>251</v>
      </c>
      <c r="C79" s="84">
        <v>6</v>
      </c>
      <c r="D79" s="123">
        <v>0</v>
      </c>
      <c r="E79" s="123">
        <v>1.1512676753306492</v>
      </c>
      <c r="F79" s="84" t="s">
        <v>791</v>
      </c>
      <c r="G79" s="84" t="b">
        <v>0</v>
      </c>
      <c r="H79" s="84" t="b">
        <v>0</v>
      </c>
      <c r="I79" s="84" t="b">
        <v>0</v>
      </c>
      <c r="J79" s="84" t="b">
        <v>0</v>
      </c>
      <c r="K79" s="84" t="b">
        <v>0</v>
      </c>
      <c r="L79" s="84" t="b">
        <v>0</v>
      </c>
    </row>
    <row r="80" spans="1:12" ht="15">
      <c r="A80" s="84" t="s">
        <v>251</v>
      </c>
      <c r="B80" s="84" t="s">
        <v>250</v>
      </c>
      <c r="C80" s="84">
        <v>6</v>
      </c>
      <c r="D80" s="123">
        <v>0</v>
      </c>
      <c r="E80" s="123">
        <v>1.1512676753306492</v>
      </c>
      <c r="F80" s="84" t="s">
        <v>791</v>
      </c>
      <c r="G80" s="84" t="b">
        <v>0</v>
      </c>
      <c r="H80" s="84" t="b">
        <v>0</v>
      </c>
      <c r="I80" s="84" t="b">
        <v>0</v>
      </c>
      <c r="J80" s="84" t="b">
        <v>0</v>
      </c>
      <c r="K80" s="84" t="b">
        <v>0</v>
      </c>
      <c r="L80" s="84" t="b">
        <v>0</v>
      </c>
    </row>
    <row r="81" spans="1:12" ht="15">
      <c r="A81" s="84" t="s">
        <v>250</v>
      </c>
      <c r="B81" s="84" t="s">
        <v>249</v>
      </c>
      <c r="C81" s="84">
        <v>6</v>
      </c>
      <c r="D81" s="123">
        <v>0</v>
      </c>
      <c r="E81" s="123">
        <v>1.1512676753306492</v>
      </c>
      <c r="F81" s="84" t="s">
        <v>791</v>
      </c>
      <c r="G81" s="84" t="b">
        <v>0</v>
      </c>
      <c r="H81" s="84" t="b">
        <v>0</v>
      </c>
      <c r="I81" s="84" t="b">
        <v>0</v>
      </c>
      <c r="J81" s="84" t="b">
        <v>0</v>
      </c>
      <c r="K81" s="84" t="b">
        <v>0</v>
      </c>
      <c r="L81" s="84" t="b">
        <v>0</v>
      </c>
    </row>
    <row r="82" spans="1:12" ht="15">
      <c r="A82" s="84" t="s">
        <v>249</v>
      </c>
      <c r="B82" s="84" t="s">
        <v>248</v>
      </c>
      <c r="C82" s="84">
        <v>6</v>
      </c>
      <c r="D82" s="123">
        <v>0</v>
      </c>
      <c r="E82" s="123">
        <v>1.1512676753306492</v>
      </c>
      <c r="F82" s="84" t="s">
        <v>791</v>
      </c>
      <c r="G82" s="84" t="b">
        <v>0</v>
      </c>
      <c r="H82" s="84" t="b">
        <v>0</v>
      </c>
      <c r="I82" s="84" t="b">
        <v>0</v>
      </c>
      <c r="J82" s="84" t="b">
        <v>0</v>
      </c>
      <c r="K82" s="84" t="b">
        <v>0</v>
      </c>
      <c r="L82" s="84" t="b">
        <v>0</v>
      </c>
    </row>
    <row r="83" spans="1:12" ht="15">
      <c r="A83" s="84" t="s">
        <v>248</v>
      </c>
      <c r="B83" s="84" t="s">
        <v>247</v>
      </c>
      <c r="C83" s="84">
        <v>6</v>
      </c>
      <c r="D83" s="123">
        <v>0</v>
      </c>
      <c r="E83" s="123">
        <v>1.1512676753306492</v>
      </c>
      <c r="F83" s="84" t="s">
        <v>791</v>
      </c>
      <c r="G83" s="84" t="b">
        <v>0</v>
      </c>
      <c r="H83" s="84" t="b">
        <v>0</v>
      </c>
      <c r="I83" s="84" t="b">
        <v>0</v>
      </c>
      <c r="J83" s="84" t="b">
        <v>0</v>
      </c>
      <c r="K83" s="84" t="b">
        <v>0</v>
      </c>
      <c r="L83" s="84" t="b">
        <v>0</v>
      </c>
    </row>
    <row r="84" spans="1:12" ht="15">
      <c r="A84" s="84" t="s">
        <v>247</v>
      </c>
      <c r="B84" s="84" t="s">
        <v>246</v>
      </c>
      <c r="C84" s="84">
        <v>6</v>
      </c>
      <c r="D84" s="123">
        <v>0</v>
      </c>
      <c r="E84" s="123">
        <v>1.1512676753306492</v>
      </c>
      <c r="F84" s="84" t="s">
        <v>791</v>
      </c>
      <c r="G84" s="84" t="b">
        <v>0</v>
      </c>
      <c r="H84" s="84" t="b">
        <v>0</v>
      </c>
      <c r="I84" s="84" t="b">
        <v>0</v>
      </c>
      <c r="J84" s="84" t="b">
        <v>0</v>
      </c>
      <c r="K84" s="84" t="b">
        <v>0</v>
      </c>
      <c r="L84" s="84" t="b">
        <v>0</v>
      </c>
    </row>
    <row r="85" spans="1:12" ht="15">
      <c r="A85" s="84" t="s">
        <v>246</v>
      </c>
      <c r="B85" s="84" t="s">
        <v>245</v>
      </c>
      <c r="C85" s="84">
        <v>6</v>
      </c>
      <c r="D85" s="123">
        <v>0</v>
      </c>
      <c r="E85" s="123">
        <v>1.1512676753306492</v>
      </c>
      <c r="F85" s="84" t="s">
        <v>791</v>
      </c>
      <c r="G85" s="84" t="b">
        <v>0</v>
      </c>
      <c r="H85" s="84" t="b">
        <v>0</v>
      </c>
      <c r="I85" s="84" t="b">
        <v>0</v>
      </c>
      <c r="J85" s="84" t="b">
        <v>0</v>
      </c>
      <c r="K85" s="84" t="b">
        <v>0</v>
      </c>
      <c r="L85" s="84" t="b">
        <v>0</v>
      </c>
    </row>
    <row r="86" spans="1:12" ht="15">
      <c r="A86" s="84" t="s">
        <v>225</v>
      </c>
      <c r="B86" s="84" t="s">
        <v>252</v>
      </c>
      <c r="C86" s="84">
        <v>5</v>
      </c>
      <c r="D86" s="123">
        <v>0.00435061791470466</v>
      </c>
      <c r="E86" s="123">
        <v>1.2304489213782739</v>
      </c>
      <c r="F86" s="84" t="s">
        <v>791</v>
      </c>
      <c r="G86" s="84" t="b">
        <v>0</v>
      </c>
      <c r="H86" s="84" t="b">
        <v>0</v>
      </c>
      <c r="I86" s="84" t="b">
        <v>0</v>
      </c>
      <c r="J86" s="84" t="b">
        <v>0</v>
      </c>
      <c r="K86" s="84" t="b">
        <v>0</v>
      </c>
      <c r="L86" s="84" t="b">
        <v>0</v>
      </c>
    </row>
    <row r="87" spans="1:12" ht="15">
      <c r="A87" s="84" t="s">
        <v>245</v>
      </c>
      <c r="B87" s="84" t="s">
        <v>244</v>
      </c>
      <c r="C87" s="84">
        <v>5</v>
      </c>
      <c r="D87" s="123">
        <v>0.00435061791470466</v>
      </c>
      <c r="E87" s="123">
        <v>1.151267675330649</v>
      </c>
      <c r="F87" s="84" t="s">
        <v>791</v>
      </c>
      <c r="G87" s="84" t="b">
        <v>0</v>
      </c>
      <c r="H87" s="84" t="b">
        <v>0</v>
      </c>
      <c r="I87" s="84" t="b">
        <v>0</v>
      </c>
      <c r="J87" s="84" t="b">
        <v>0</v>
      </c>
      <c r="K87" s="84" t="b">
        <v>0</v>
      </c>
      <c r="L87" s="84" t="b">
        <v>0</v>
      </c>
    </row>
    <row r="88" spans="1:12" ht="15">
      <c r="A88" s="84" t="s">
        <v>846</v>
      </c>
      <c r="B88" s="84" t="s">
        <v>849</v>
      </c>
      <c r="C88" s="84">
        <v>9</v>
      </c>
      <c r="D88" s="123">
        <v>0.008658479432575946</v>
      </c>
      <c r="E88" s="123">
        <v>1.2304489213782739</v>
      </c>
      <c r="F88" s="84" t="s">
        <v>792</v>
      </c>
      <c r="G88" s="84" t="b">
        <v>0</v>
      </c>
      <c r="H88" s="84" t="b">
        <v>0</v>
      </c>
      <c r="I88" s="84" t="b">
        <v>0</v>
      </c>
      <c r="J88" s="84" t="b">
        <v>1</v>
      </c>
      <c r="K88" s="84" t="b">
        <v>0</v>
      </c>
      <c r="L88" s="84" t="b">
        <v>0</v>
      </c>
    </row>
    <row r="89" spans="1:12" ht="15">
      <c r="A89" s="84" t="s">
        <v>849</v>
      </c>
      <c r="B89" s="84" t="s">
        <v>844</v>
      </c>
      <c r="C89" s="84">
        <v>9</v>
      </c>
      <c r="D89" s="123">
        <v>0.008658479432575946</v>
      </c>
      <c r="E89" s="123">
        <v>1.1846914308175989</v>
      </c>
      <c r="F89" s="84" t="s">
        <v>792</v>
      </c>
      <c r="G89" s="84" t="b">
        <v>1</v>
      </c>
      <c r="H89" s="84" t="b">
        <v>0</v>
      </c>
      <c r="I89" s="84" t="b">
        <v>0</v>
      </c>
      <c r="J89" s="84" t="b">
        <v>0</v>
      </c>
      <c r="K89" s="84" t="b">
        <v>0</v>
      </c>
      <c r="L89" s="84" t="b">
        <v>0</v>
      </c>
    </row>
    <row r="90" spans="1:12" ht="15">
      <c r="A90" s="84" t="s">
        <v>844</v>
      </c>
      <c r="B90" s="84" t="s">
        <v>850</v>
      </c>
      <c r="C90" s="84">
        <v>9</v>
      </c>
      <c r="D90" s="123">
        <v>0.008658479432575946</v>
      </c>
      <c r="E90" s="123">
        <v>1.2304489213782739</v>
      </c>
      <c r="F90" s="84" t="s">
        <v>792</v>
      </c>
      <c r="G90" s="84" t="b">
        <v>0</v>
      </c>
      <c r="H90" s="84" t="b">
        <v>0</v>
      </c>
      <c r="I90" s="84" t="b">
        <v>0</v>
      </c>
      <c r="J90" s="84" t="b">
        <v>0</v>
      </c>
      <c r="K90" s="84" t="b">
        <v>0</v>
      </c>
      <c r="L90" s="84" t="b">
        <v>0</v>
      </c>
    </row>
    <row r="91" spans="1:12" ht="15">
      <c r="A91" s="84" t="s">
        <v>850</v>
      </c>
      <c r="B91" s="84" t="s">
        <v>851</v>
      </c>
      <c r="C91" s="84">
        <v>9</v>
      </c>
      <c r="D91" s="123">
        <v>0.008658479432575946</v>
      </c>
      <c r="E91" s="123">
        <v>1.2304489213782739</v>
      </c>
      <c r="F91" s="84" t="s">
        <v>792</v>
      </c>
      <c r="G91" s="84" t="b">
        <v>0</v>
      </c>
      <c r="H91" s="84" t="b">
        <v>0</v>
      </c>
      <c r="I91" s="84" t="b">
        <v>0</v>
      </c>
      <c r="J91" s="84" t="b">
        <v>0</v>
      </c>
      <c r="K91" s="84" t="b">
        <v>0</v>
      </c>
      <c r="L91" s="84" t="b">
        <v>0</v>
      </c>
    </row>
    <row r="92" spans="1:12" ht="15">
      <c r="A92" s="84" t="s">
        <v>851</v>
      </c>
      <c r="B92" s="84" t="s">
        <v>852</v>
      </c>
      <c r="C92" s="84">
        <v>9</v>
      </c>
      <c r="D92" s="123">
        <v>0.008658479432575946</v>
      </c>
      <c r="E92" s="123">
        <v>1.2304489213782739</v>
      </c>
      <c r="F92" s="84" t="s">
        <v>792</v>
      </c>
      <c r="G92" s="84" t="b">
        <v>0</v>
      </c>
      <c r="H92" s="84" t="b">
        <v>0</v>
      </c>
      <c r="I92" s="84" t="b">
        <v>0</v>
      </c>
      <c r="J92" s="84" t="b">
        <v>0</v>
      </c>
      <c r="K92" s="84" t="b">
        <v>0</v>
      </c>
      <c r="L92" s="84" t="b">
        <v>0</v>
      </c>
    </row>
    <row r="93" spans="1:12" ht="15">
      <c r="A93" s="84" t="s">
        <v>852</v>
      </c>
      <c r="B93" s="84" t="s">
        <v>853</v>
      </c>
      <c r="C93" s="84">
        <v>9</v>
      </c>
      <c r="D93" s="123">
        <v>0.008658479432575946</v>
      </c>
      <c r="E93" s="123">
        <v>1.2304489213782739</v>
      </c>
      <c r="F93" s="84" t="s">
        <v>792</v>
      </c>
      <c r="G93" s="84" t="b">
        <v>0</v>
      </c>
      <c r="H93" s="84" t="b">
        <v>0</v>
      </c>
      <c r="I93" s="84" t="b">
        <v>0</v>
      </c>
      <c r="J93" s="84" t="b">
        <v>0</v>
      </c>
      <c r="K93" s="84" t="b">
        <v>0</v>
      </c>
      <c r="L93" s="84" t="b">
        <v>0</v>
      </c>
    </row>
    <row r="94" spans="1:12" ht="15">
      <c r="A94" s="84" t="s">
        <v>853</v>
      </c>
      <c r="B94" s="84" t="s">
        <v>854</v>
      </c>
      <c r="C94" s="84">
        <v>9</v>
      </c>
      <c r="D94" s="123">
        <v>0.008658479432575946</v>
      </c>
      <c r="E94" s="123">
        <v>1.2304489213782739</v>
      </c>
      <c r="F94" s="84" t="s">
        <v>792</v>
      </c>
      <c r="G94" s="84" t="b">
        <v>0</v>
      </c>
      <c r="H94" s="84" t="b">
        <v>0</v>
      </c>
      <c r="I94" s="84" t="b">
        <v>0</v>
      </c>
      <c r="J94" s="84" t="b">
        <v>0</v>
      </c>
      <c r="K94" s="84" t="b">
        <v>0</v>
      </c>
      <c r="L94" s="84" t="b">
        <v>0</v>
      </c>
    </row>
    <row r="95" spans="1:12" ht="15">
      <c r="A95" s="84" t="s">
        <v>854</v>
      </c>
      <c r="B95" s="84" t="s">
        <v>855</v>
      </c>
      <c r="C95" s="84">
        <v>9</v>
      </c>
      <c r="D95" s="123">
        <v>0.008658479432575946</v>
      </c>
      <c r="E95" s="123">
        <v>1.2304489213782739</v>
      </c>
      <c r="F95" s="84" t="s">
        <v>792</v>
      </c>
      <c r="G95" s="84" t="b">
        <v>0</v>
      </c>
      <c r="H95" s="84" t="b">
        <v>0</v>
      </c>
      <c r="I95" s="84" t="b">
        <v>0</v>
      </c>
      <c r="J95" s="84" t="b">
        <v>0</v>
      </c>
      <c r="K95" s="84" t="b">
        <v>0</v>
      </c>
      <c r="L95" s="84" t="b">
        <v>0</v>
      </c>
    </row>
    <row r="96" spans="1:12" ht="15">
      <c r="A96" s="84" t="s">
        <v>220</v>
      </c>
      <c r="B96" s="84" t="s">
        <v>846</v>
      </c>
      <c r="C96" s="84">
        <v>8</v>
      </c>
      <c r="D96" s="123">
        <v>0.010161607966982804</v>
      </c>
      <c r="E96" s="123">
        <v>1.105510184769974</v>
      </c>
      <c r="F96" s="84" t="s">
        <v>792</v>
      </c>
      <c r="G96" s="84" t="b">
        <v>0</v>
      </c>
      <c r="H96" s="84" t="b">
        <v>0</v>
      </c>
      <c r="I96" s="84" t="b">
        <v>0</v>
      </c>
      <c r="J96" s="84" t="b">
        <v>0</v>
      </c>
      <c r="K96" s="84" t="b">
        <v>0</v>
      </c>
      <c r="L96" s="84" t="b">
        <v>0</v>
      </c>
    </row>
    <row r="97" spans="1:12" ht="15">
      <c r="A97" s="84" t="s">
        <v>855</v>
      </c>
      <c r="B97" s="84" t="s">
        <v>907</v>
      </c>
      <c r="C97" s="84">
        <v>8</v>
      </c>
      <c r="D97" s="123">
        <v>0.010161607966982804</v>
      </c>
      <c r="E97" s="123">
        <v>1.2304489213782739</v>
      </c>
      <c r="F97" s="84" t="s">
        <v>792</v>
      </c>
      <c r="G97" s="84" t="b">
        <v>0</v>
      </c>
      <c r="H97" s="84" t="b">
        <v>0</v>
      </c>
      <c r="I97" s="84" t="b">
        <v>0</v>
      </c>
      <c r="J97" s="84" t="b">
        <v>0</v>
      </c>
      <c r="K97" s="84" t="b">
        <v>0</v>
      </c>
      <c r="L97" s="84" t="b">
        <v>0</v>
      </c>
    </row>
    <row r="98" spans="1:12" ht="15">
      <c r="A98" s="84" t="s">
        <v>239</v>
      </c>
      <c r="B98" s="84" t="s">
        <v>241</v>
      </c>
      <c r="C98" s="84">
        <v>5</v>
      </c>
      <c r="D98" s="123">
        <v>0.012499197228036685</v>
      </c>
      <c r="E98" s="123">
        <v>1.48572142648158</v>
      </c>
      <c r="F98" s="84" t="s">
        <v>792</v>
      </c>
      <c r="G98" s="84" t="b">
        <v>0</v>
      </c>
      <c r="H98" s="84" t="b">
        <v>0</v>
      </c>
      <c r="I98" s="84" t="b">
        <v>0</v>
      </c>
      <c r="J98" s="84" t="b">
        <v>0</v>
      </c>
      <c r="K98" s="84" t="b">
        <v>0</v>
      </c>
      <c r="L98" s="84" t="b">
        <v>0</v>
      </c>
    </row>
    <row r="99" spans="1:12" ht="15">
      <c r="A99" s="84" t="s">
        <v>220</v>
      </c>
      <c r="B99" s="84" t="s">
        <v>239</v>
      </c>
      <c r="C99" s="84">
        <v>4</v>
      </c>
      <c r="D99" s="123">
        <v>0.012334538818768056</v>
      </c>
      <c r="E99" s="123">
        <v>1.0086001717619175</v>
      </c>
      <c r="F99" s="84" t="s">
        <v>792</v>
      </c>
      <c r="G99" s="84" t="b">
        <v>0</v>
      </c>
      <c r="H99" s="84" t="b">
        <v>0</v>
      </c>
      <c r="I99" s="84" t="b">
        <v>0</v>
      </c>
      <c r="J99" s="84" t="b">
        <v>0</v>
      </c>
      <c r="K99" s="84" t="b">
        <v>0</v>
      </c>
      <c r="L99" s="84" t="b">
        <v>0</v>
      </c>
    </row>
    <row r="100" spans="1:12" ht="15">
      <c r="A100" s="84" t="s">
        <v>1004</v>
      </c>
      <c r="B100" s="84" t="s">
        <v>845</v>
      </c>
      <c r="C100" s="84">
        <v>2</v>
      </c>
      <c r="D100" s="123">
        <v>0.013421004244660684</v>
      </c>
      <c r="E100" s="123">
        <v>1.5826314394896364</v>
      </c>
      <c r="F100" s="84" t="s">
        <v>792</v>
      </c>
      <c r="G100" s="84" t="b">
        <v>0</v>
      </c>
      <c r="H100" s="84" t="b">
        <v>0</v>
      </c>
      <c r="I100" s="84" t="b">
        <v>0</v>
      </c>
      <c r="J100" s="84" t="b">
        <v>0</v>
      </c>
      <c r="K100" s="84" t="b">
        <v>0</v>
      </c>
      <c r="L100" s="84" t="b">
        <v>0</v>
      </c>
    </row>
    <row r="101" spans="1:12" ht="15">
      <c r="A101" s="84" t="s">
        <v>859</v>
      </c>
      <c r="B101" s="84" t="s">
        <v>858</v>
      </c>
      <c r="C101" s="84">
        <v>5</v>
      </c>
      <c r="D101" s="123">
        <v>0.009640266761830269</v>
      </c>
      <c r="E101" s="123">
        <v>1.6127838567197355</v>
      </c>
      <c r="F101" s="84" t="s">
        <v>793</v>
      </c>
      <c r="G101" s="84" t="b">
        <v>0</v>
      </c>
      <c r="H101" s="84" t="b">
        <v>1</v>
      </c>
      <c r="I101" s="84" t="b">
        <v>0</v>
      </c>
      <c r="J101" s="84" t="b">
        <v>0</v>
      </c>
      <c r="K101" s="84" t="b">
        <v>0</v>
      </c>
      <c r="L101" s="84" t="b">
        <v>0</v>
      </c>
    </row>
    <row r="102" spans="1:12" ht="15">
      <c r="A102" s="84" t="s">
        <v>858</v>
      </c>
      <c r="B102" s="84" t="s">
        <v>860</v>
      </c>
      <c r="C102" s="84">
        <v>5</v>
      </c>
      <c r="D102" s="123">
        <v>0.009640266761830269</v>
      </c>
      <c r="E102" s="123">
        <v>1.6127838567197355</v>
      </c>
      <c r="F102" s="84" t="s">
        <v>793</v>
      </c>
      <c r="G102" s="84" t="b">
        <v>0</v>
      </c>
      <c r="H102" s="84" t="b">
        <v>0</v>
      </c>
      <c r="I102" s="84" t="b">
        <v>0</v>
      </c>
      <c r="J102" s="84" t="b">
        <v>0</v>
      </c>
      <c r="K102" s="84" t="b">
        <v>0</v>
      </c>
      <c r="L102" s="84" t="b">
        <v>0</v>
      </c>
    </row>
    <row r="103" spans="1:12" ht="15">
      <c r="A103" s="84" t="s">
        <v>860</v>
      </c>
      <c r="B103" s="84" t="s">
        <v>857</v>
      </c>
      <c r="C103" s="84">
        <v>5</v>
      </c>
      <c r="D103" s="123">
        <v>0.009640266761830269</v>
      </c>
      <c r="E103" s="123">
        <v>1.4878451201114355</v>
      </c>
      <c r="F103" s="84" t="s">
        <v>793</v>
      </c>
      <c r="G103" s="84" t="b">
        <v>0</v>
      </c>
      <c r="H103" s="84" t="b">
        <v>0</v>
      </c>
      <c r="I103" s="84" t="b">
        <v>0</v>
      </c>
      <c r="J103" s="84" t="b">
        <v>0</v>
      </c>
      <c r="K103" s="84" t="b">
        <v>0</v>
      </c>
      <c r="L103" s="84" t="b">
        <v>0</v>
      </c>
    </row>
    <row r="104" spans="1:12" ht="15">
      <c r="A104" s="84" t="s">
        <v>857</v>
      </c>
      <c r="B104" s="84" t="s">
        <v>845</v>
      </c>
      <c r="C104" s="84">
        <v>5</v>
      </c>
      <c r="D104" s="123">
        <v>0.009640266761830269</v>
      </c>
      <c r="E104" s="123">
        <v>1.5336026106721106</v>
      </c>
      <c r="F104" s="84" t="s">
        <v>793</v>
      </c>
      <c r="G104" s="84" t="b">
        <v>0</v>
      </c>
      <c r="H104" s="84" t="b">
        <v>0</v>
      </c>
      <c r="I104" s="84" t="b">
        <v>0</v>
      </c>
      <c r="J104" s="84" t="b">
        <v>0</v>
      </c>
      <c r="K104" s="84" t="b">
        <v>0</v>
      </c>
      <c r="L104" s="84" t="b">
        <v>0</v>
      </c>
    </row>
    <row r="105" spans="1:12" ht="15">
      <c r="A105" s="84" t="s">
        <v>845</v>
      </c>
      <c r="B105" s="84" t="s">
        <v>861</v>
      </c>
      <c r="C105" s="84">
        <v>5</v>
      </c>
      <c r="D105" s="123">
        <v>0.009640266761830269</v>
      </c>
      <c r="E105" s="123">
        <v>1.6127838567197355</v>
      </c>
      <c r="F105" s="84" t="s">
        <v>793</v>
      </c>
      <c r="G105" s="84" t="b">
        <v>0</v>
      </c>
      <c r="H105" s="84" t="b">
        <v>0</v>
      </c>
      <c r="I105" s="84" t="b">
        <v>0</v>
      </c>
      <c r="J105" s="84" t="b">
        <v>0</v>
      </c>
      <c r="K105" s="84" t="b">
        <v>0</v>
      </c>
      <c r="L105" s="84" t="b">
        <v>0</v>
      </c>
    </row>
    <row r="106" spans="1:12" ht="15">
      <c r="A106" s="84" t="s">
        <v>861</v>
      </c>
      <c r="B106" s="84" t="s">
        <v>862</v>
      </c>
      <c r="C106" s="84">
        <v>5</v>
      </c>
      <c r="D106" s="123">
        <v>0.009640266761830269</v>
      </c>
      <c r="E106" s="123">
        <v>1.6919651027673603</v>
      </c>
      <c r="F106" s="84" t="s">
        <v>793</v>
      </c>
      <c r="G106" s="84" t="b">
        <v>0</v>
      </c>
      <c r="H106" s="84" t="b">
        <v>0</v>
      </c>
      <c r="I106" s="84" t="b">
        <v>0</v>
      </c>
      <c r="J106" s="84" t="b">
        <v>0</v>
      </c>
      <c r="K106" s="84" t="b">
        <v>0</v>
      </c>
      <c r="L106" s="84" t="b">
        <v>0</v>
      </c>
    </row>
    <row r="107" spans="1:12" ht="15">
      <c r="A107" s="84" t="s">
        <v>862</v>
      </c>
      <c r="B107" s="84" t="s">
        <v>863</v>
      </c>
      <c r="C107" s="84">
        <v>5</v>
      </c>
      <c r="D107" s="123">
        <v>0.009640266761830269</v>
      </c>
      <c r="E107" s="123">
        <v>1.6919651027673603</v>
      </c>
      <c r="F107" s="84" t="s">
        <v>793</v>
      </c>
      <c r="G107" s="84" t="b">
        <v>0</v>
      </c>
      <c r="H107" s="84" t="b">
        <v>0</v>
      </c>
      <c r="I107" s="84" t="b">
        <v>0</v>
      </c>
      <c r="J107" s="84" t="b">
        <v>0</v>
      </c>
      <c r="K107" s="84" t="b">
        <v>0</v>
      </c>
      <c r="L107" s="84" t="b">
        <v>0</v>
      </c>
    </row>
    <row r="108" spans="1:12" ht="15">
      <c r="A108" s="84" t="s">
        <v>863</v>
      </c>
      <c r="B108" s="84" t="s">
        <v>239</v>
      </c>
      <c r="C108" s="84">
        <v>5</v>
      </c>
      <c r="D108" s="123">
        <v>0.009640266761830269</v>
      </c>
      <c r="E108" s="123">
        <v>1.3495424219451542</v>
      </c>
      <c r="F108" s="84" t="s">
        <v>793</v>
      </c>
      <c r="G108" s="84" t="b">
        <v>0</v>
      </c>
      <c r="H108" s="84" t="b">
        <v>0</v>
      </c>
      <c r="I108" s="84" t="b">
        <v>0</v>
      </c>
      <c r="J108" s="84" t="b">
        <v>0</v>
      </c>
      <c r="K108" s="84" t="b">
        <v>0</v>
      </c>
      <c r="L108" s="84" t="b">
        <v>0</v>
      </c>
    </row>
    <row r="109" spans="1:12" ht="15">
      <c r="A109" s="84" t="s">
        <v>239</v>
      </c>
      <c r="B109" s="84" t="s">
        <v>978</v>
      </c>
      <c r="C109" s="84">
        <v>5</v>
      </c>
      <c r="D109" s="123">
        <v>0.009640266761830269</v>
      </c>
      <c r="E109" s="123">
        <v>1.2769917547965424</v>
      </c>
      <c r="F109" s="84" t="s">
        <v>793</v>
      </c>
      <c r="G109" s="84" t="b">
        <v>0</v>
      </c>
      <c r="H109" s="84" t="b">
        <v>0</v>
      </c>
      <c r="I109" s="84" t="b">
        <v>0</v>
      </c>
      <c r="J109" s="84" t="b">
        <v>0</v>
      </c>
      <c r="K109" s="84" t="b">
        <v>0</v>
      </c>
      <c r="L109" s="84" t="b">
        <v>0</v>
      </c>
    </row>
    <row r="110" spans="1:12" ht="15">
      <c r="A110" s="84" t="s">
        <v>978</v>
      </c>
      <c r="B110" s="84" t="s">
        <v>979</v>
      </c>
      <c r="C110" s="84">
        <v>5</v>
      </c>
      <c r="D110" s="123">
        <v>0.009640266761830269</v>
      </c>
      <c r="E110" s="123">
        <v>1.6919651027673603</v>
      </c>
      <c r="F110" s="84" t="s">
        <v>793</v>
      </c>
      <c r="G110" s="84" t="b">
        <v>0</v>
      </c>
      <c r="H110" s="84" t="b">
        <v>0</v>
      </c>
      <c r="I110" s="84" t="b">
        <v>0</v>
      </c>
      <c r="J110" s="84" t="b">
        <v>0</v>
      </c>
      <c r="K110" s="84" t="b">
        <v>0</v>
      </c>
      <c r="L110" s="84" t="b">
        <v>0</v>
      </c>
    </row>
    <row r="111" spans="1:12" ht="15">
      <c r="A111" s="84" t="s">
        <v>236</v>
      </c>
      <c r="B111" s="84" t="s">
        <v>859</v>
      </c>
      <c r="C111" s="84">
        <v>4</v>
      </c>
      <c r="D111" s="123">
        <v>0.009191755592793319</v>
      </c>
      <c r="E111" s="123">
        <v>1.6127838567197355</v>
      </c>
      <c r="F111" s="84" t="s">
        <v>793</v>
      </c>
      <c r="G111" s="84" t="b">
        <v>0</v>
      </c>
      <c r="H111" s="84" t="b">
        <v>0</v>
      </c>
      <c r="I111" s="84" t="b">
        <v>0</v>
      </c>
      <c r="J111" s="84" t="b">
        <v>0</v>
      </c>
      <c r="K111" s="84" t="b">
        <v>1</v>
      </c>
      <c r="L111" s="84" t="b">
        <v>0</v>
      </c>
    </row>
    <row r="112" spans="1:12" ht="15">
      <c r="A112" s="84" t="s">
        <v>979</v>
      </c>
      <c r="B112" s="84" t="s">
        <v>981</v>
      </c>
      <c r="C112" s="84">
        <v>4</v>
      </c>
      <c r="D112" s="123">
        <v>0.009191755592793319</v>
      </c>
      <c r="E112" s="123">
        <v>1.6919651027673603</v>
      </c>
      <c r="F112" s="84" t="s">
        <v>793</v>
      </c>
      <c r="G112" s="84" t="b">
        <v>0</v>
      </c>
      <c r="H112" s="84" t="b">
        <v>0</v>
      </c>
      <c r="I112" s="84" t="b">
        <v>0</v>
      </c>
      <c r="J112" s="84" t="b">
        <v>0</v>
      </c>
      <c r="K112" s="84" t="b">
        <v>0</v>
      </c>
      <c r="L112" s="84" t="b">
        <v>0</v>
      </c>
    </row>
    <row r="113" spans="1:12" ht="15">
      <c r="A113" s="84" t="s">
        <v>987</v>
      </c>
      <c r="B113" s="84" t="s">
        <v>988</v>
      </c>
      <c r="C113" s="84">
        <v>3</v>
      </c>
      <c r="D113" s="123">
        <v>0.008324412915300713</v>
      </c>
      <c r="E113" s="123">
        <v>1.9138138523837167</v>
      </c>
      <c r="F113" s="84" t="s">
        <v>793</v>
      </c>
      <c r="G113" s="84" t="b">
        <v>0</v>
      </c>
      <c r="H113" s="84" t="b">
        <v>0</v>
      </c>
      <c r="I113" s="84" t="b">
        <v>0</v>
      </c>
      <c r="J113" s="84" t="b">
        <v>0</v>
      </c>
      <c r="K113" s="84" t="b">
        <v>0</v>
      </c>
      <c r="L113" s="84" t="b">
        <v>0</v>
      </c>
    </row>
    <row r="114" spans="1:12" ht="15">
      <c r="A114" s="84" t="s">
        <v>988</v>
      </c>
      <c r="B114" s="84" t="s">
        <v>239</v>
      </c>
      <c r="C114" s="84">
        <v>3</v>
      </c>
      <c r="D114" s="123">
        <v>0.008324412915300713</v>
      </c>
      <c r="E114" s="123">
        <v>1.3495424219451542</v>
      </c>
      <c r="F114" s="84" t="s">
        <v>793</v>
      </c>
      <c r="G114" s="84" t="b">
        <v>0</v>
      </c>
      <c r="H114" s="84" t="b">
        <v>0</v>
      </c>
      <c r="I114" s="84" t="b">
        <v>0</v>
      </c>
      <c r="J114" s="84" t="b">
        <v>0</v>
      </c>
      <c r="K114" s="84" t="b">
        <v>0</v>
      </c>
      <c r="L114" s="84" t="b">
        <v>0</v>
      </c>
    </row>
    <row r="115" spans="1:12" ht="15">
      <c r="A115" s="84" t="s">
        <v>239</v>
      </c>
      <c r="B115" s="84" t="s">
        <v>989</v>
      </c>
      <c r="C115" s="84">
        <v>3</v>
      </c>
      <c r="D115" s="123">
        <v>0.008324412915300713</v>
      </c>
      <c r="E115" s="123">
        <v>1.2769917547965424</v>
      </c>
      <c r="F115" s="84" t="s">
        <v>793</v>
      </c>
      <c r="G115" s="84" t="b">
        <v>0</v>
      </c>
      <c r="H115" s="84" t="b">
        <v>0</v>
      </c>
      <c r="I115" s="84" t="b">
        <v>0</v>
      </c>
      <c r="J115" s="84" t="b">
        <v>0</v>
      </c>
      <c r="K115" s="84" t="b">
        <v>0</v>
      </c>
      <c r="L115" s="84" t="b">
        <v>0</v>
      </c>
    </row>
    <row r="116" spans="1:12" ht="15">
      <c r="A116" s="84" t="s">
        <v>989</v>
      </c>
      <c r="B116" s="84" t="s">
        <v>990</v>
      </c>
      <c r="C116" s="84">
        <v>3</v>
      </c>
      <c r="D116" s="123">
        <v>0.008324412915300713</v>
      </c>
      <c r="E116" s="123">
        <v>1.9138138523837167</v>
      </c>
      <c r="F116" s="84" t="s">
        <v>793</v>
      </c>
      <c r="G116" s="84" t="b">
        <v>0</v>
      </c>
      <c r="H116" s="84" t="b">
        <v>0</v>
      </c>
      <c r="I116" s="84" t="b">
        <v>0</v>
      </c>
      <c r="J116" s="84" t="b">
        <v>0</v>
      </c>
      <c r="K116" s="84" t="b">
        <v>0</v>
      </c>
      <c r="L116" s="84" t="b">
        <v>0</v>
      </c>
    </row>
    <row r="117" spans="1:12" ht="15">
      <c r="A117" s="84" t="s">
        <v>990</v>
      </c>
      <c r="B117" s="84" t="s">
        <v>991</v>
      </c>
      <c r="C117" s="84">
        <v>3</v>
      </c>
      <c r="D117" s="123">
        <v>0.008324412915300713</v>
      </c>
      <c r="E117" s="123">
        <v>1.9138138523837167</v>
      </c>
      <c r="F117" s="84" t="s">
        <v>793</v>
      </c>
      <c r="G117" s="84" t="b">
        <v>0</v>
      </c>
      <c r="H117" s="84" t="b">
        <v>0</v>
      </c>
      <c r="I117" s="84" t="b">
        <v>0</v>
      </c>
      <c r="J117" s="84" t="b">
        <v>0</v>
      </c>
      <c r="K117" s="84" t="b">
        <v>0</v>
      </c>
      <c r="L117" s="84" t="b">
        <v>0</v>
      </c>
    </row>
    <row r="118" spans="1:12" ht="15">
      <c r="A118" s="84" t="s">
        <v>991</v>
      </c>
      <c r="B118" s="84" t="s">
        <v>992</v>
      </c>
      <c r="C118" s="84">
        <v>3</v>
      </c>
      <c r="D118" s="123">
        <v>0.008324412915300713</v>
      </c>
      <c r="E118" s="123">
        <v>1.9138138523837167</v>
      </c>
      <c r="F118" s="84" t="s">
        <v>793</v>
      </c>
      <c r="G118" s="84" t="b">
        <v>0</v>
      </c>
      <c r="H118" s="84" t="b">
        <v>0</v>
      </c>
      <c r="I118" s="84" t="b">
        <v>0</v>
      </c>
      <c r="J118" s="84" t="b">
        <v>0</v>
      </c>
      <c r="K118" s="84" t="b">
        <v>0</v>
      </c>
      <c r="L118" s="84" t="b">
        <v>0</v>
      </c>
    </row>
    <row r="119" spans="1:12" ht="15">
      <c r="A119" s="84" t="s">
        <v>992</v>
      </c>
      <c r="B119" s="84" t="s">
        <v>993</v>
      </c>
      <c r="C119" s="84">
        <v>3</v>
      </c>
      <c r="D119" s="123">
        <v>0.008324412915300713</v>
      </c>
      <c r="E119" s="123">
        <v>1.9138138523837167</v>
      </c>
      <c r="F119" s="84" t="s">
        <v>793</v>
      </c>
      <c r="G119" s="84" t="b">
        <v>0</v>
      </c>
      <c r="H119" s="84" t="b">
        <v>0</v>
      </c>
      <c r="I119" s="84" t="b">
        <v>0</v>
      </c>
      <c r="J119" s="84" t="b">
        <v>0</v>
      </c>
      <c r="K119" s="84" t="b">
        <v>0</v>
      </c>
      <c r="L119" s="84" t="b">
        <v>0</v>
      </c>
    </row>
    <row r="120" spans="1:12" ht="15">
      <c r="A120" s="84" t="s">
        <v>993</v>
      </c>
      <c r="B120" s="84" t="s">
        <v>980</v>
      </c>
      <c r="C120" s="84">
        <v>3</v>
      </c>
      <c r="D120" s="123">
        <v>0.008324412915300713</v>
      </c>
      <c r="E120" s="123">
        <v>1.9138138523837167</v>
      </c>
      <c r="F120" s="84" t="s">
        <v>793</v>
      </c>
      <c r="G120" s="84" t="b">
        <v>0</v>
      </c>
      <c r="H120" s="84" t="b">
        <v>0</v>
      </c>
      <c r="I120" s="84" t="b">
        <v>0</v>
      </c>
      <c r="J120" s="84" t="b">
        <v>0</v>
      </c>
      <c r="K120" s="84" t="b">
        <v>0</v>
      </c>
      <c r="L120" s="84" t="b">
        <v>0</v>
      </c>
    </row>
    <row r="121" spans="1:12" ht="15">
      <c r="A121" s="84" t="s">
        <v>980</v>
      </c>
      <c r="B121" s="84" t="s">
        <v>857</v>
      </c>
      <c r="C121" s="84">
        <v>3</v>
      </c>
      <c r="D121" s="123">
        <v>0.008324412915300713</v>
      </c>
      <c r="E121" s="123">
        <v>1.4878451201114355</v>
      </c>
      <c r="F121" s="84" t="s">
        <v>793</v>
      </c>
      <c r="G121" s="84" t="b">
        <v>0</v>
      </c>
      <c r="H121" s="84" t="b">
        <v>0</v>
      </c>
      <c r="I121" s="84" t="b">
        <v>0</v>
      </c>
      <c r="J121" s="84" t="b">
        <v>0</v>
      </c>
      <c r="K121" s="84" t="b">
        <v>0</v>
      </c>
      <c r="L121" s="84" t="b">
        <v>0</v>
      </c>
    </row>
    <row r="122" spans="1:12" ht="15">
      <c r="A122" s="84" t="s">
        <v>994</v>
      </c>
      <c r="B122" s="84" t="s">
        <v>995</v>
      </c>
      <c r="C122" s="84">
        <v>3</v>
      </c>
      <c r="D122" s="123">
        <v>0.008324412915300713</v>
      </c>
      <c r="E122" s="123">
        <v>1.9138138523837167</v>
      </c>
      <c r="F122" s="84" t="s">
        <v>793</v>
      </c>
      <c r="G122" s="84" t="b">
        <v>0</v>
      </c>
      <c r="H122" s="84" t="b">
        <v>0</v>
      </c>
      <c r="I122" s="84" t="b">
        <v>0</v>
      </c>
      <c r="J122" s="84" t="b">
        <v>0</v>
      </c>
      <c r="K122" s="84" t="b">
        <v>0</v>
      </c>
      <c r="L122" s="84" t="b">
        <v>0</v>
      </c>
    </row>
    <row r="123" spans="1:12" ht="15">
      <c r="A123" s="84" t="s">
        <v>995</v>
      </c>
      <c r="B123" s="84" t="s">
        <v>996</v>
      </c>
      <c r="C123" s="84">
        <v>3</v>
      </c>
      <c r="D123" s="123">
        <v>0.008324412915300713</v>
      </c>
      <c r="E123" s="123">
        <v>1.9138138523837167</v>
      </c>
      <c r="F123" s="84" t="s">
        <v>793</v>
      </c>
      <c r="G123" s="84" t="b">
        <v>0</v>
      </c>
      <c r="H123" s="84" t="b">
        <v>0</v>
      </c>
      <c r="I123" s="84" t="b">
        <v>0</v>
      </c>
      <c r="J123" s="84" t="b">
        <v>0</v>
      </c>
      <c r="K123" s="84" t="b">
        <v>0</v>
      </c>
      <c r="L123" s="84" t="b">
        <v>0</v>
      </c>
    </row>
    <row r="124" spans="1:12" ht="15">
      <c r="A124" s="84" t="s">
        <v>996</v>
      </c>
      <c r="B124" s="84" t="s">
        <v>997</v>
      </c>
      <c r="C124" s="84">
        <v>3</v>
      </c>
      <c r="D124" s="123">
        <v>0.008324412915300713</v>
      </c>
      <c r="E124" s="123">
        <v>1.9138138523837167</v>
      </c>
      <c r="F124" s="84" t="s">
        <v>793</v>
      </c>
      <c r="G124" s="84" t="b">
        <v>0</v>
      </c>
      <c r="H124" s="84" t="b">
        <v>0</v>
      </c>
      <c r="I124" s="84" t="b">
        <v>0</v>
      </c>
      <c r="J124" s="84" t="b">
        <v>0</v>
      </c>
      <c r="K124" s="84" t="b">
        <v>0</v>
      </c>
      <c r="L124" s="84" t="b">
        <v>0</v>
      </c>
    </row>
    <row r="125" spans="1:12" ht="15">
      <c r="A125" s="84" t="s">
        <v>997</v>
      </c>
      <c r="B125" s="84" t="s">
        <v>998</v>
      </c>
      <c r="C125" s="84">
        <v>3</v>
      </c>
      <c r="D125" s="123">
        <v>0.008324412915300713</v>
      </c>
      <c r="E125" s="123">
        <v>1.9138138523837167</v>
      </c>
      <c r="F125" s="84" t="s">
        <v>793</v>
      </c>
      <c r="G125" s="84" t="b">
        <v>0</v>
      </c>
      <c r="H125" s="84" t="b">
        <v>0</v>
      </c>
      <c r="I125" s="84" t="b">
        <v>0</v>
      </c>
      <c r="J125" s="84" t="b">
        <v>0</v>
      </c>
      <c r="K125" s="84" t="b">
        <v>0</v>
      </c>
      <c r="L125" s="84" t="b">
        <v>0</v>
      </c>
    </row>
    <row r="126" spans="1:12" ht="15">
      <c r="A126" s="84" t="s">
        <v>998</v>
      </c>
      <c r="B126" s="84" t="s">
        <v>999</v>
      </c>
      <c r="C126" s="84">
        <v>3</v>
      </c>
      <c r="D126" s="123">
        <v>0.008324412915300713</v>
      </c>
      <c r="E126" s="123">
        <v>1.9138138523837167</v>
      </c>
      <c r="F126" s="84" t="s">
        <v>793</v>
      </c>
      <c r="G126" s="84" t="b">
        <v>0</v>
      </c>
      <c r="H126" s="84" t="b">
        <v>0</v>
      </c>
      <c r="I126" s="84" t="b">
        <v>0</v>
      </c>
      <c r="J126" s="84" t="b">
        <v>0</v>
      </c>
      <c r="K126" s="84" t="b">
        <v>0</v>
      </c>
      <c r="L126" s="84" t="b">
        <v>0</v>
      </c>
    </row>
    <row r="127" spans="1:12" ht="15">
      <c r="A127" s="84" t="s">
        <v>999</v>
      </c>
      <c r="B127" s="84" t="s">
        <v>982</v>
      </c>
      <c r="C127" s="84">
        <v>3</v>
      </c>
      <c r="D127" s="123">
        <v>0.008324412915300713</v>
      </c>
      <c r="E127" s="123">
        <v>1.7888751157754166</v>
      </c>
      <c r="F127" s="84" t="s">
        <v>793</v>
      </c>
      <c r="G127" s="84" t="b">
        <v>0</v>
      </c>
      <c r="H127" s="84" t="b">
        <v>0</v>
      </c>
      <c r="I127" s="84" t="b">
        <v>0</v>
      </c>
      <c r="J127" s="84" t="b">
        <v>0</v>
      </c>
      <c r="K127" s="84" t="b">
        <v>0</v>
      </c>
      <c r="L127" s="84" t="b">
        <v>0</v>
      </c>
    </row>
    <row r="128" spans="1:12" ht="15">
      <c r="A128" s="84" t="s">
        <v>982</v>
      </c>
      <c r="B128" s="84" t="s">
        <v>983</v>
      </c>
      <c r="C128" s="84">
        <v>3</v>
      </c>
      <c r="D128" s="123">
        <v>0.008324412915300713</v>
      </c>
      <c r="E128" s="123">
        <v>1.6639363791671167</v>
      </c>
      <c r="F128" s="84" t="s">
        <v>793</v>
      </c>
      <c r="G128" s="84" t="b">
        <v>0</v>
      </c>
      <c r="H128" s="84" t="b">
        <v>0</v>
      </c>
      <c r="I128" s="84" t="b">
        <v>0</v>
      </c>
      <c r="J128" s="84" t="b">
        <v>0</v>
      </c>
      <c r="K128" s="84" t="b">
        <v>0</v>
      </c>
      <c r="L128" s="84" t="b">
        <v>0</v>
      </c>
    </row>
    <row r="129" spans="1:12" ht="15">
      <c r="A129" s="84" t="s">
        <v>983</v>
      </c>
      <c r="B129" s="84" t="s">
        <v>1000</v>
      </c>
      <c r="C129" s="84">
        <v>3</v>
      </c>
      <c r="D129" s="123">
        <v>0.008324412915300713</v>
      </c>
      <c r="E129" s="123">
        <v>1.7888751157754166</v>
      </c>
      <c r="F129" s="84" t="s">
        <v>793</v>
      </c>
      <c r="G129" s="84" t="b">
        <v>0</v>
      </c>
      <c r="H129" s="84" t="b">
        <v>0</v>
      </c>
      <c r="I129" s="84" t="b">
        <v>0</v>
      </c>
      <c r="J129" s="84" t="b">
        <v>0</v>
      </c>
      <c r="K129" s="84" t="b">
        <v>0</v>
      </c>
      <c r="L129" s="84" t="b">
        <v>0</v>
      </c>
    </row>
    <row r="130" spans="1:12" ht="15">
      <c r="A130" s="84" t="s">
        <v>1000</v>
      </c>
      <c r="B130" s="84" t="s">
        <v>1001</v>
      </c>
      <c r="C130" s="84">
        <v>3</v>
      </c>
      <c r="D130" s="123">
        <v>0.008324412915300713</v>
      </c>
      <c r="E130" s="123">
        <v>1.9138138523837167</v>
      </c>
      <c r="F130" s="84" t="s">
        <v>793</v>
      </c>
      <c r="G130" s="84" t="b">
        <v>0</v>
      </c>
      <c r="H130" s="84" t="b">
        <v>0</v>
      </c>
      <c r="I130" s="84" t="b">
        <v>0</v>
      </c>
      <c r="J130" s="84" t="b">
        <v>0</v>
      </c>
      <c r="K130" s="84" t="b">
        <v>0</v>
      </c>
      <c r="L130" s="84" t="b">
        <v>0</v>
      </c>
    </row>
    <row r="131" spans="1:12" ht="15">
      <c r="A131" s="84" t="s">
        <v>1001</v>
      </c>
      <c r="B131" s="84" t="s">
        <v>1002</v>
      </c>
      <c r="C131" s="84">
        <v>3</v>
      </c>
      <c r="D131" s="123">
        <v>0.008324412915300713</v>
      </c>
      <c r="E131" s="123">
        <v>1.9138138523837167</v>
      </c>
      <c r="F131" s="84" t="s">
        <v>793</v>
      </c>
      <c r="G131" s="84" t="b">
        <v>0</v>
      </c>
      <c r="H131" s="84" t="b">
        <v>0</v>
      </c>
      <c r="I131" s="84" t="b">
        <v>0</v>
      </c>
      <c r="J131" s="84" t="b">
        <v>0</v>
      </c>
      <c r="K131" s="84" t="b">
        <v>0</v>
      </c>
      <c r="L131" s="84" t="b">
        <v>0</v>
      </c>
    </row>
    <row r="132" spans="1:12" ht="15">
      <c r="A132" s="84" t="s">
        <v>1006</v>
      </c>
      <c r="B132" s="84" t="s">
        <v>1007</v>
      </c>
      <c r="C132" s="84">
        <v>2</v>
      </c>
      <c r="D132" s="123">
        <v>0.006893816694594989</v>
      </c>
      <c r="E132" s="123">
        <v>2.089905111439398</v>
      </c>
      <c r="F132" s="84" t="s">
        <v>793</v>
      </c>
      <c r="G132" s="84" t="b">
        <v>0</v>
      </c>
      <c r="H132" s="84" t="b">
        <v>0</v>
      </c>
      <c r="I132" s="84" t="b">
        <v>0</v>
      </c>
      <c r="J132" s="84" t="b">
        <v>0</v>
      </c>
      <c r="K132" s="84" t="b">
        <v>0</v>
      </c>
      <c r="L132" s="84" t="b">
        <v>0</v>
      </c>
    </row>
    <row r="133" spans="1:12" ht="15">
      <c r="A133" s="84" t="s">
        <v>1007</v>
      </c>
      <c r="B133" s="84" t="s">
        <v>986</v>
      </c>
      <c r="C133" s="84">
        <v>2</v>
      </c>
      <c r="D133" s="123">
        <v>0.006893816694594989</v>
      </c>
      <c r="E133" s="123">
        <v>1.9138138523837167</v>
      </c>
      <c r="F133" s="84" t="s">
        <v>793</v>
      </c>
      <c r="G133" s="84" t="b">
        <v>0</v>
      </c>
      <c r="H133" s="84" t="b">
        <v>0</v>
      </c>
      <c r="I133" s="84" t="b">
        <v>0</v>
      </c>
      <c r="J133" s="84" t="b">
        <v>0</v>
      </c>
      <c r="K133" s="84" t="b">
        <v>0</v>
      </c>
      <c r="L133" s="84" t="b">
        <v>0</v>
      </c>
    </row>
    <row r="134" spans="1:12" ht="15">
      <c r="A134" s="84" t="s">
        <v>986</v>
      </c>
      <c r="B134" s="84" t="s">
        <v>1008</v>
      </c>
      <c r="C134" s="84">
        <v>2</v>
      </c>
      <c r="D134" s="123">
        <v>0.006893816694594989</v>
      </c>
      <c r="E134" s="123">
        <v>1.9138138523837167</v>
      </c>
      <c r="F134" s="84" t="s">
        <v>793</v>
      </c>
      <c r="G134" s="84" t="b">
        <v>0</v>
      </c>
      <c r="H134" s="84" t="b">
        <v>0</v>
      </c>
      <c r="I134" s="84" t="b">
        <v>0</v>
      </c>
      <c r="J134" s="84" t="b">
        <v>0</v>
      </c>
      <c r="K134" s="84" t="b">
        <v>0</v>
      </c>
      <c r="L134" s="84" t="b">
        <v>0</v>
      </c>
    </row>
    <row r="135" spans="1:12" ht="15">
      <c r="A135" s="84" t="s">
        <v>1008</v>
      </c>
      <c r="B135" s="84" t="s">
        <v>1009</v>
      </c>
      <c r="C135" s="84">
        <v>2</v>
      </c>
      <c r="D135" s="123">
        <v>0.006893816694594989</v>
      </c>
      <c r="E135" s="123">
        <v>2.089905111439398</v>
      </c>
      <c r="F135" s="84" t="s">
        <v>793</v>
      </c>
      <c r="G135" s="84" t="b">
        <v>0</v>
      </c>
      <c r="H135" s="84" t="b">
        <v>0</v>
      </c>
      <c r="I135" s="84" t="b">
        <v>0</v>
      </c>
      <c r="J135" s="84" t="b">
        <v>0</v>
      </c>
      <c r="K135" s="84" t="b">
        <v>0</v>
      </c>
      <c r="L135" s="84" t="b">
        <v>0</v>
      </c>
    </row>
    <row r="136" spans="1:12" ht="15">
      <c r="A136" s="84" t="s">
        <v>1009</v>
      </c>
      <c r="B136" s="84" t="s">
        <v>1010</v>
      </c>
      <c r="C136" s="84">
        <v>2</v>
      </c>
      <c r="D136" s="123">
        <v>0.006893816694594989</v>
      </c>
      <c r="E136" s="123">
        <v>2.089905111439398</v>
      </c>
      <c r="F136" s="84" t="s">
        <v>793</v>
      </c>
      <c r="G136" s="84" t="b">
        <v>0</v>
      </c>
      <c r="H136" s="84" t="b">
        <v>0</v>
      </c>
      <c r="I136" s="84" t="b">
        <v>0</v>
      </c>
      <c r="J136" s="84" t="b">
        <v>0</v>
      </c>
      <c r="K136" s="84" t="b">
        <v>0</v>
      </c>
      <c r="L136" s="84" t="b">
        <v>0</v>
      </c>
    </row>
    <row r="137" spans="1:12" ht="15">
      <c r="A137" s="84" t="s">
        <v>1010</v>
      </c>
      <c r="B137" s="84" t="s">
        <v>1011</v>
      </c>
      <c r="C137" s="84">
        <v>2</v>
      </c>
      <c r="D137" s="123">
        <v>0.006893816694594989</v>
      </c>
      <c r="E137" s="123">
        <v>2.089905111439398</v>
      </c>
      <c r="F137" s="84" t="s">
        <v>793</v>
      </c>
      <c r="G137" s="84" t="b">
        <v>0</v>
      </c>
      <c r="H137" s="84" t="b">
        <v>0</v>
      </c>
      <c r="I137" s="84" t="b">
        <v>0</v>
      </c>
      <c r="J137" s="84" t="b">
        <v>0</v>
      </c>
      <c r="K137" s="84" t="b">
        <v>0</v>
      </c>
      <c r="L137" s="84" t="b">
        <v>0</v>
      </c>
    </row>
    <row r="138" spans="1:12" ht="15">
      <c r="A138" s="84" t="s">
        <v>1011</v>
      </c>
      <c r="B138" s="84" t="s">
        <v>831</v>
      </c>
      <c r="C138" s="84">
        <v>2</v>
      </c>
      <c r="D138" s="123">
        <v>0.006893816694594989</v>
      </c>
      <c r="E138" s="123">
        <v>1.7888751157754168</v>
      </c>
      <c r="F138" s="84" t="s">
        <v>793</v>
      </c>
      <c r="G138" s="84" t="b">
        <v>0</v>
      </c>
      <c r="H138" s="84" t="b">
        <v>0</v>
      </c>
      <c r="I138" s="84" t="b">
        <v>0</v>
      </c>
      <c r="J138" s="84" t="b">
        <v>0</v>
      </c>
      <c r="K138" s="84" t="b">
        <v>0</v>
      </c>
      <c r="L138" s="84" t="b">
        <v>0</v>
      </c>
    </row>
    <row r="139" spans="1:12" ht="15">
      <c r="A139" s="84" t="s">
        <v>831</v>
      </c>
      <c r="B139" s="84" t="s">
        <v>1012</v>
      </c>
      <c r="C139" s="84">
        <v>2</v>
      </c>
      <c r="D139" s="123">
        <v>0.006893816694594989</v>
      </c>
      <c r="E139" s="123">
        <v>1.9138138523837167</v>
      </c>
      <c r="F139" s="84" t="s">
        <v>793</v>
      </c>
      <c r="G139" s="84" t="b">
        <v>0</v>
      </c>
      <c r="H139" s="84" t="b">
        <v>0</v>
      </c>
      <c r="I139" s="84" t="b">
        <v>0</v>
      </c>
      <c r="J139" s="84" t="b">
        <v>0</v>
      </c>
      <c r="K139" s="84" t="b">
        <v>0</v>
      </c>
      <c r="L139" s="84" t="b">
        <v>0</v>
      </c>
    </row>
    <row r="140" spans="1:12" ht="15">
      <c r="A140" s="84" t="s">
        <v>1012</v>
      </c>
      <c r="B140" s="84" t="s">
        <v>1013</v>
      </c>
      <c r="C140" s="84">
        <v>2</v>
      </c>
      <c r="D140" s="123">
        <v>0.006893816694594989</v>
      </c>
      <c r="E140" s="123">
        <v>2.089905111439398</v>
      </c>
      <c r="F140" s="84" t="s">
        <v>793</v>
      </c>
      <c r="G140" s="84" t="b">
        <v>0</v>
      </c>
      <c r="H140" s="84" t="b">
        <v>0</v>
      </c>
      <c r="I140" s="84" t="b">
        <v>0</v>
      </c>
      <c r="J140" s="84" t="b">
        <v>1</v>
      </c>
      <c r="K140" s="84" t="b">
        <v>0</v>
      </c>
      <c r="L140" s="84" t="b">
        <v>0</v>
      </c>
    </row>
    <row r="141" spans="1:12" ht="15">
      <c r="A141" s="84" t="s">
        <v>1013</v>
      </c>
      <c r="B141" s="84" t="s">
        <v>1014</v>
      </c>
      <c r="C141" s="84">
        <v>2</v>
      </c>
      <c r="D141" s="123">
        <v>0.006893816694594989</v>
      </c>
      <c r="E141" s="123">
        <v>2.089905111439398</v>
      </c>
      <c r="F141" s="84" t="s">
        <v>793</v>
      </c>
      <c r="G141" s="84" t="b">
        <v>1</v>
      </c>
      <c r="H141" s="84" t="b">
        <v>0</v>
      </c>
      <c r="I141" s="84" t="b">
        <v>0</v>
      </c>
      <c r="J141" s="84" t="b">
        <v>0</v>
      </c>
      <c r="K141" s="84" t="b">
        <v>0</v>
      </c>
      <c r="L141" s="84" t="b">
        <v>0</v>
      </c>
    </row>
    <row r="142" spans="1:12" ht="15">
      <c r="A142" s="84" t="s">
        <v>236</v>
      </c>
      <c r="B142" s="84" t="s">
        <v>987</v>
      </c>
      <c r="C142" s="84">
        <v>2</v>
      </c>
      <c r="D142" s="123">
        <v>0.006893816694594989</v>
      </c>
      <c r="E142" s="123">
        <v>1.6127838567197355</v>
      </c>
      <c r="F142" s="84" t="s">
        <v>793</v>
      </c>
      <c r="G142" s="84" t="b">
        <v>0</v>
      </c>
      <c r="H142" s="84" t="b">
        <v>0</v>
      </c>
      <c r="I142" s="84" t="b">
        <v>0</v>
      </c>
      <c r="J142" s="84" t="b">
        <v>0</v>
      </c>
      <c r="K142" s="84" t="b">
        <v>0</v>
      </c>
      <c r="L142" s="84" t="b">
        <v>0</v>
      </c>
    </row>
    <row r="143" spans="1:12" ht="15">
      <c r="A143" s="84" t="s">
        <v>239</v>
      </c>
      <c r="B143" s="84" t="s">
        <v>994</v>
      </c>
      <c r="C143" s="84">
        <v>2</v>
      </c>
      <c r="D143" s="123">
        <v>0.006893816694594989</v>
      </c>
      <c r="E143" s="123">
        <v>1.2769917547965424</v>
      </c>
      <c r="F143" s="84" t="s">
        <v>793</v>
      </c>
      <c r="G143" s="84" t="b">
        <v>0</v>
      </c>
      <c r="H143" s="84" t="b">
        <v>0</v>
      </c>
      <c r="I143" s="84" t="b">
        <v>0</v>
      </c>
      <c r="J143" s="84" t="b">
        <v>0</v>
      </c>
      <c r="K143" s="84" t="b">
        <v>0</v>
      </c>
      <c r="L143" s="84" t="b">
        <v>0</v>
      </c>
    </row>
    <row r="144" spans="1:12" ht="15">
      <c r="A144" s="84" t="s">
        <v>1016</v>
      </c>
      <c r="B144" s="84" t="s">
        <v>984</v>
      </c>
      <c r="C144" s="84">
        <v>2</v>
      </c>
      <c r="D144" s="123">
        <v>0.006893816694594989</v>
      </c>
      <c r="E144" s="123">
        <v>1.7888751157754168</v>
      </c>
      <c r="F144" s="84" t="s">
        <v>793</v>
      </c>
      <c r="G144" s="84" t="b">
        <v>0</v>
      </c>
      <c r="H144" s="84" t="b">
        <v>0</v>
      </c>
      <c r="I144" s="84" t="b">
        <v>0</v>
      </c>
      <c r="J144" s="84" t="b">
        <v>0</v>
      </c>
      <c r="K144" s="84" t="b">
        <v>0</v>
      </c>
      <c r="L144" s="84" t="b">
        <v>0</v>
      </c>
    </row>
    <row r="145" spans="1:12" ht="15">
      <c r="A145" s="84" t="s">
        <v>984</v>
      </c>
      <c r="B145" s="84" t="s">
        <v>1017</v>
      </c>
      <c r="C145" s="84">
        <v>2</v>
      </c>
      <c r="D145" s="123">
        <v>0.006893816694594989</v>
      </c>
      <c r="E145" s="123">
        <v>1.7888751157754168</v>
      </c>
      <c r="F145" s="84" t="s">
        <v>793</v>
      </c>
      <c r="G145" s="84" t="b">
        <v>0</v>
      </c>
      <c r="H145" s="84" t="b">
        <v>0</v>
      </c>
      <c r="I145" s="84" t="b">
        <v>0</v>
      </c>
      <c r="J145" s="84" t="b">
        <v>0</v>
      </c>
      <c r="K145" s="84" t="b">
        <v>0</v>
      </c>
      <c r="L145" s="84" t="b">
        <v>0</v>
      </c>
    </row>
    <row r="146" spans="1:12" ht="15">
      <c r="A146" s="84" t="s">
        <v>1017</v>
      </c>
      <c r="B146" s="84" t="s">
        <v>984</v>
      </c>
      <c r="C146" s="84">
        <v>2</v>
      </c>
      <c r="D146" s="123">
        <v>0.006893816694594989</v>
      </c>
      <c r="E146" s="123">
        <v>1.7888751157754168</v>
      </c>
      <c r="F146" s="84" t="s">
        <v>793</v>
      </c>
      <c r="G146" s="84" t="b">
        <v>0</v>
      </c>
      <c r="H146" s="84" t="b">
        <v>0</v>
      </c>
      <c r="I146" s="84" t="b">
        <v>0</v>
      </c>
      <c r="J146" s="84" t="b">
        <v>0</v>
      </c>
      <c r="K146" s="84" t="b">
        <v>0</v>
      </c>
      <c r="L146" s="84" t="b">
        <v>0</v>
      </c>
    </row>
    <row r="147" spans="1:12" ht="15">
      <c r="A147" s="84" t="s">
        <v>984</v>
      </c>
      <c r="B147" s="84" t="s">
        <v>1018</v>
      </c>
      <c r="C147" s="84">
        <v>2</v>
      </c>
      <c r="D147" s="123">
        <v>0.006893816694594989</v>
      </c>
      <c r="E147" s="123">
        <v>1.7888751157754168</v>
      </c>
      <c r="F147" s="84" t="s">
        <v>793</v>
      </c>
      <c r="G147" s="84" t="b">
        <v>0</v>
      </c>
      <c r="H147" s="84" t="b">
        <v>0</v>
      </c>
      <c r="I147" s="84" t="b">
        <v>0</v>
      </c>
      <c r="J147" s="84" t="b">
        <v>0</v>
      </c>
      <c r="K147" s="84" t="b">
        <v>0</v>
      </c>
      <c r="L147" s="84" t="b">
        <v>0</v>
      </c>
    </row>
    <row r="148" spans="1:12" ht="15">
      <c r="A148" s="84" t="s">
        <v>1018</v>
      </c>
      <c r="B148" s="84" t="s">
        <v>985</v>
      </c>
      <c r="C148" s="84">
        <v>2</v>
      </c>
      <c r="D148" s="123">
        <v>0.006893816694594989</v>
      </c>
      <c r="E148" s="123">
        <v>1.7888751157754168</v>
      </c>
      <c r="F148" s="84" t="s">
        <v>793</v>
      </c>
      <c r="G148" s="84" t="b">
        <v>0</v>
      </c>
      <c r="H148" s="84" t="b">
        <v>0</v>
      </c>
      <c r="I148" s="84" t="b">
        <v>0</v>
      </c>
      <c r="J148" s="84" t="b">
        <v>0</v>
      </c>
      <c r="K148" s="84" t="b">
        <v>0</v>
      </c>
      <c r="L148" s="84" t="b">
        <v>0</v>
      </c>
    </row>
    <row r="149" spans="1:12" ht="15">
      <c r="A149" s="84" t="s">
        <v>985</v>
      </c>
      <c r="B149" s="84" t="s">
        <v>1019</v>
      </c>
      <c r="C149" s="84">
        <v>2</v>
      </c>
      <c r="D149" s="123">
        <v>0.006893816694594989</v>
      </c>
      <c r="E149" s="123">
        <v>1.7888751157754168</v>
      </c>
      <c r="F149" s="84" t="s">
        <v>793</v>
      </c>
      <c r="G149" s="84" t="b">
        <v>0</v>
      </c>
      <c r="H149" s="84" t="b">
        <v>0</v>
      </c>
      <c r="I149" s="84" t="b">
        <v>0</v>
      </c>
      <c r="J149" s="84" t="b">
        <v>1</v>
      </c>
      <c r="K149" s="84" t="b">
        <v>0</v>
      </c>
      <c r="L149" s="84" t="b">
        <v>0</v>
      </c>
    </row>
    <row r="150" spans="1:12" ht="15">
      <c r="A150" s="84" t="s">
        <v>1019</v>
      </c>
      <c r="B150" s="84" t="s">
        <v>1020</v>
      </c>
      <c r="C150" s="84">
        <v>2</v>
      </c>
      <c r="D150" s="123">
        <v>0.006893816694594989</v>
      </c>
      <c r="E150" s="123">
        <v>2.089905111439398</v>
      </c>
      <c r="F150" s="84" t="s">
        <v>793</v>
      </c>
      <c r="G150" s="84" t="b">
        <v>1</v>
      </c>
      <c r="H150" s="84" t="b">
        <v>0</v>
      </c>
      <c r="I150" s="84" t="b">
        <v>0</v>
      </c>
      <c r="J150" s="84" t="b">
        <v>0</v>
      </c>
      <c r="K150" s="84" t="b">
        <v>0</v>
      </c>
      <c r="L150" s="84" t="b">
        <v>0</v>
      </c>
    </row>
    <row r="151" spans="1:12" ht="15">
      <c r="A151" s="84" t="s">
        <v>1020</v>
      </c>
      <c r="B151" s="84" t="s">
        <v>1021</v>
      </c>
      <c r="C151" s="84">
        <v>2</v>
      </c>
      <c r="D151" s="123">
        <v>0.006893816694594989</v>
      </c>
      <c r="E151" s="123">
        <v>2.089905111439398</v>
      </c>
      <c r="F151" s="84" t="s">
        <v>793</v>
      </c>
      <c r="G151" s="84" t="b">
        <v>0</v>
      </c>
      <c r="H151" s="84" t="b">
        <v>0</v>
      </c>
      <c r="I151" s="84" t="b">
        <v>0</v>
      </c>
      <c r="J151" s="84" t="b">
        <v>0</v>
      </c>
      <c r="K151" s="84" t="b">
        <v>0</v>
      </c>
      <c r="L151" s="84" t="b">
        <v>0</v>
      </c>
    </row>
    <row r="152" spans="1:12" ht="15">
      <c r="A152" s="84" t="s">
        <v>1021</v>
      </c>
      <c r="B152" s="84" t="s">
        <v>1022</v>
      </c>
      <c r="C152" s="84">
        <v>2</v>
      </c>
      <c r="D152" s="123">
        <v>0.006893816694594989</v>
      </c>
      <c r="E152" s="123">
        <v>2.089905111439398</v>
      </c>
      <c r="F152" s="84" t="s">
        <v>793</v>
      </c>
      <c r="G152" s="84" t="b">
        <v>0</v>
      </c>
      <c r="H152" s="84" t="b">
        <v>0</v>
      </c>
      <c r="I152" s="84" t="b">
        <v>0</v>
      </c>
      <c r="J152" s="84" t="b">
        <v>1</v>
      </c>
      <c r="K152" s="84" t="b">
        <v>0</v>
      </c>
      <c r="L152" s="84" t="b">
        <v>0</v>
      </c>
    </row>
    <row r="153" spans="1:12" ht="15">
      <c r="A153" s="84" t="s">
        <v>1022</v>
      </c>
      <c r="B153" s="84" t="s">
        <v>1023</v>
      </c>
      <c r="C153" s="84">
        <v>2</v>
      </c>
      <c r="D153" s="123">
        <v>0.006893816694594989</v>
      </c>
      <c r="E153" s="123">
        <v>2.089905111439398</v>
      </c>
      <c r="F153" s="84" t="s">
        <v>793</v>
      </c>
      <c r="G153" s="84" t="b">
        <v>1</v>
      </c>
      <c r="H153" s="84" t="b">
        <v>0</v>
      </c>
      <c r="I153" s="84" t="b">
        <v>0</v>
      </c>
      <c r="J153" s="84" t="b">
        <v>0</v>
      </c>
      <c r="K153" s="84" t="b">
        <v>0</v>
      </c>
      <c r="L153" s="84" t="b">
        <v>0</v>
      </c>
    </row>
    <row r="154" spans="1:12" ht="15">
      <c r="A154" s="84" t="s">
        <v>1023</v>
      </c>
      <c r="B154" s="84" t="s">
        <v>985</v>
      </c>
      <c r="C154" s="84">
        <v>2</v>
      </c>
      <c r="D154" s="123">
        <v>0.006893816694594989</v>
      </c>
      <c r="E154" s="123">
        <v>1.7888751157754168</v>
      </c>
      <c r="F154" s="84" t="s">
        <v>793</v>
      </c>
      <c r="G154" s="84" t="b">
        <v>0</v>
      </c>
      <c r="H154" s="84" t="b">
        <v>0</v>
      </c>
      <c r="I154" s="84" t="b">
        <v>0</v>
      </c>
      <c r="J154" s="84" t="b">
        <v>0</v>
      </c>
      <c r="K154" s="84" t="b">
        <v>0</v>
      </c>
      <c r="L154" s="84" t="b">
        <v>0</v>
      </c>
    </row>
    <row r="155" spans="1:12" ht="15">
      <c r="A155" s="84" t="s">
        <v>985</v>
      </c>
      <c r="B155" s="84" t="s">
        <v>1024</v>
      </c>
      <c r="C155" s="84">
        <v>2</v>
      </c>
      <c r="D155" s="123">
        <v>0.006893816694594989</v>
      </c>
      <c r="E155" s="123">
        <v>1.7888751157754168</v>
      </c>
      <c r="F155" s="84" t="s">
        <v>793</v>
      </c>
      <c r="G155" s="84" t="b">
        <v>0</v>
      </c>
      <c r="H155" s="84" t="b">
        <v>0</v>
      </c>
      <c r="I155" s="84" t="b">
        <v>0</v>
      </c>
      <c r="J155" s="84" t="b">
        <v>1</v>
      </c>
      <c r="K155" s="84" t="b">
        <v>0</v>
      </c>
      <c r="L155"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1061</v>
      </c>
      <c r="B1" s="13" t="s">
        <v>34</v>
      </c>
    </row>
    <row r="2" spans="1:2" ht="15">
      <c r="A2" s="115" t="s">
        <v>225</v>
      </c>
      <c r="B2" s="78">
        <v>1077.266667</v>
      </c>
    </row>
    <row r="3" spans="1:2" ht="15">
      <c r="A3" s="115" t="s">
        <v>239</v>
      </c>
      <c r="B3" s="78">
        <v>837.666667</v>
      </c>
    </row>
    <row r="4" spans="1:2" ht="15">
      <c r="A4" s="115" t="s">
        <v>220</v>
      </c>
      <c r="B4" s="78">
        <v>763.333333</v>
      </c>
    </row>
    <row r="5" spans="1:2" ht="15">
      <c r="A5" s="115" t="s">
        <v>219</v>
      </c>
      <c r="B5" s="78">
        <v>178.333333</v>
      </c>
    </row>
    <row r="6" spans="1:2" ht="15">
      <c r="A6" s="115" t="s">
        <v>228</v>
      </c>
      <c r="B6" s="78">
        <v>107</v>
      </c>
    </row>
    <row r="7" spans="1:2" ht="15">
      <c r="A7" s="115" t="s">
        <v>251</v>
      </c>
      <c r="B7" s="78">
        <v>59.866667</v>
      </c>
    </row>
    <row r="8" spans="1:2" ht="15">
      <c r="A8" s="115" t="s">
        <v>227</v>
      </c>
      <c r="B8" s="78">
        <v>19.733333</v>
      </c>
    </row>
    <row r="9" spans="1:2" ht="15">
      <c r="A9" s="115" t="s">
        <v>226</v>
      </c>
      <c r="B9" s="78">
        <v>19.733333</v>
      </c>
    </row>
    <row r="10" spans="1:2" ht="15">
      <c r="A10" s="115" t="s">
        <v>238</v>
      </c>
      <c r="B10" s="78">
        <v>19.733333</v>
      </c>
    </row>
    <row r="11" spans="1:2" ht="15">
      <c r="A11" s="115" t="s">
        <v>223</v>
      </c>
      <c r="B11" s="78">
        <v>19.733333</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1069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423</v>
      </c>
      <c r="AF2" s="13" t="s">
        <v>424</v>
      </c>
      <c r="AG2" s="13" t="s">
        <v>425</v>
      </c>
      <c r="AH2" s="13" t="s">
        <v>426</v>
      </c>
      <c r="AI2" s="13" t="s">
        <v>427</v>
      </c>
      <c r="AJ2" s="13" t="s">
        <v>428</v>
      </c>
      <c r="AK2" s="13" t="s">
        <v>429</v>
      </c>
      <c r="AL2" s="13" t="s">
        <v>430</v>
      </c>
      <c r="AM2" s="13" t="s">
        <v>431</v>
      </c>
      <c r="AN2" s="13" t="s">
        <v>432</v>
      </c>
      <c r="AO2" s="13" t="s">
        <v>433</v>
      </c>
      <c r="AP2" s="13" t="s">
        <v>434</v>
      </c>
      <c r="AQ2" s="13" t="s">
        <v>435</v>
      </c>
      <c r="AR2" s="13" t="s">
        <v>436</v>
      </c>
      <c r="AS2" s="13" t="s">
        <v>437</v>
      </c>
      <c r="AT2" s="13" t="s">
        <v>192</v>
      </c>
      <c r="AU2" s="13" t="s">
        <v>438</v>
      </c>
      <c r="AV2" s="13" t="s">
        <v>439</v>
      </c>
      <c r="AW2" s="13" t="s">
        <v>440</v>
      </c>
      <c r="AX2" s="13" t="s">
        <v>441</v>
      </c>
      <c r="AY2" s="13" t="s">
        <v>442</v>
      </c>
      <c r="AZ2" s="13" t="s">
        <v>443</v>
      </c>
      <c r="BA2" s="13" t="s">
        <v>797</v>
      </c>
      <c r="BB2" s="120" t="s">
        <v>927</v>
      </c>
      <c r="BC2" s="120" t="s">
        <v>929</v>
      </c>
      <c r="BD2" s="120" t="s">
        <v>930</v>
      </c>
      <c r="BE2" s="120" t="s">
        <v>933</v>
      </c>
      <c r="BF2" s="120" t="s">
        <v>934</v>
      </c>
      <c r="BG2" s="120" t="s">
        <v>935</v>
      </c>
      <c r="BH2" s="120" t="s">
        <v>937</v>
      </c>
      <c r="BI2" s="120" t="s">
        <v>954</v>
      </c>
      <c r="BJ2" s="120" t="s">
        <v>959</v>
      </c>
      <c r="BK2" s="120" t="s">
        <v>975</v>
      </c>
      <c r="BL2" s="120" t="s">
        <v>1050</v>
      </c>
      <c r="BM2" s="120" t="s">
        <v>1051</v>
      </c>
      <c r="BN2" s="120" t="s">
        <v>1052</v>
      </c>
      <c r="BO2" s="120" t="s">
        <v>1053</v>
      </c>
      <c r="BP2" s="120" t="s">
        <v>1054</v>
      </c>
      <c r="BQ2" s="120" t="s">
        <v>1055</v>
      </c>
      <c r="BR2" s="120" t="s">
        <v>1056</v>
      </c>
      <c r="BS2" s="120" t="s">
        <v>1057</v>
      </c>
      <c r="BT2" s="120" t="s">
        <v>1059</v>
      </c>
      <c r="BU2" s="3"/>
      <c r="BV2" s="3"/>
    </row>
    <row r="3" spans="1:74" ht="41.45" customHeight="1">
      <c r="A3" s="64" t="s">
        <v>212</v>
      </c>
      <c r="C3" s="65"/>
      <c r="D3" s="65" t="s">
        <v>64</v>
      </c>
      <c r="E3" s="66">
        <v>172.16605453533668</v>
      </c>
      <c r="F3" s="68">
        <v>99.9481333833847</v>
      </c>
      <c r="G3" s="100" t="s">
        <v>294</v>
      </c>
      <c r="H3" s="65"/>
      <c r="I3" s="69" t="s">
        <v>212</v>
      </c>
      <c r="J3" s="70"/>
      <c r="K3" s="70"/>
      <c r="L3" s="69" t="s">
        <v>706</v>
      </c>
      <c r="M3" s="73">
        <v>18.285414430656818</v>
      </c>
      <c r="N3" s="74">
        <v>4918.96337890625</v>
      </c>
      <c r="O3" s="74">
        <v>9277.0537109375</v>
      </c>
      <c r="P3" s="75"/>
      <c r="Q3" s="76"/>
      <c r="R3" s="76"/>
      <c r="S3" s="48"/>
      <c r="T3" s="48">
        <v>0</v>
      </c>
      <c r="U3" s="48">
        <v>1</v>
      </c>
      <c r="V3" s="49">
        <v>0</v>
      </c>
      <c r="W3" s="49">
        <v>0.008333</v>
      </c>
      <c r="X3" s="49">
        <v>0.003216</v>
      </c>
      <c r="Y3" s="49">
        <v>0.397729</v>
      </c>
      <c r="Z3" s="49">
        <v>0</v>
      </c>
      <c r="AA3" s="49">
        <v>0</v>
      </c>
      <c r="AB3" s="71">
        <v>3</v>
      </c>
      <c r="AC3" s="71"/>
      <c r="AD3" s="72"/>
      <c r="AE3" s="78" t="s">
        <v>444</v>
      </c>
      <c r="AF3" s="78">
        <v>2232</v>
      </c>
      <c r="AG3" s="78">
        <v>654</v>
      </c>
      <c r="AH3" s="78">
        <v>19524</v>
      </c>
      <c r="AI3" s="78">
        <v>575</v>
      </c>
      <c r="AJ3" s="78"/>
      <c r="AK3" s="78" t="s">
        <v>490</v>
      </c>
      <c r="AL3" s="78" t="s">
        <v>533</v>
      </c>
      <c r="AM3" s="83" t="s">
        <v>565</v>
      </c>
      <c r="AN3" s="78"/>
      <c r="AO3" s="80">
        <v>39168.63149305555</v>
      </c>
      <c r="AP3" s="83" t="s">
        <v>593</v>
      </c>
      <c r="AQ3" s="78" t="b">
        <v>0</v>
      </c>
      <c r="AR3" s="78" t="b">
        <v>0</v>
      </c>
      <c r="AS3" s="78" t="b">
        <v>1</v>
      </c>
      <c r="AT3" s="78" t="s">
        <v>397</v>
      </c>
      <c r="AU3" s="78">
        <v>118</v>
      </c>
      <c r="AV3" s="83" t="s">
        <v>632</v>
      </c>
      <c r="AW3" s="78" t="b">
        <v>0</v>
      </c>
      <c r="AX3" s="78" t="s">
        <v>659</v>
      </c>
      <c r="AY3" s="83" t="s">
        <v>660</v>
      </c>
      <c r="AZ3" s="78" t="s">
        <v>66</v>
      </c>
      <c r="BA3" s="78" t="str">
        <f>REPLACE(INDEX(GroupVertices[Group],MATCH(Vertices[[#This Row],[Vertex]],GroupVertices[Vertex],0)),1,1,"")</f>
        <v>2</v>
      </c>
      <c r="BB3" s="48"/>
      <c r="BC3" s="48"/>
      <c r="BD3" s="48"/>
      <c r="BE3" s="48"/>
      <c r="BF3" s="48"/>
      <c r="BG3" s="48"/>
      <c r="BH3" s="121" t="s">
        <v>938</v>
      </c>
      <c r="BI3" s="121" t="s">
        <v>938</v>
      </c>
      <c r="BJ3" s="121" t="s">
        <v>960</v>
      </c>
      <c r="BK3" s="121" t="s">
        <v>960</v>
      </c>
      <c r="BL3" s="121">
        <v>1</v>
      </c>
      <c r="BM3" s="124">
        <v>5</v>
      </c>
      <c r="BN3" s="121">
        <v>0</v>
      </c>
      <c r="BO3" s="124">
        <v>0</v>
      </c>
      <c r="BP3" s="121">
        <v>0</v>
      </c>
      <c r="BQ3" s="124">
        <v>0</v>
      </c>
      <c r="BR3" s="121">
        <v>19</v>
      </c>
      <c r="BS3" s="124">
        <v>95</v>
      </c>
      <c r="BT3" s="121">
        <v>20</v>
      </c>
      <c r="BU3" s="3"/>
      <c r="BV3" s="3"/>
    </row>
    <row r="4" spans="1:77" ht="41.45" customHeight="1">
      <c r="A4" s="64" t="s">
        <v>220</v>
      </c>
      <c r="C4" s="65"/>
      <c r="D4" s="65" t="s">
        <v>64</v>
      </c>
      <c r="E4" s="66">
        <v>961.5120014839547</v>
      </c>
      <c r="F4" s="68">
        <v>95.9209364541422</v>
      </c>
      <c r="G4" s="100" t="s">
        <v>302</v>
      </c>
      <c r="H4" s="65"/>
      <c r="I4" s="69" t="s">
        <v>220</v>
      </c>
      <c r="J4" s="70"/>
      <c r="K4" s="70"/>
      <c r="L4" s="69" t="s">
        <v>707</v>
      </c>
      <c r="M4" s="73">
        <v>1360.4159110495457</v>
      </c>
      <c r="N4" s="74">
        <v>5761.76416015625</v>
      </c>
      <c r="O4" s="74">
        <v>6566.02783203125</v>
      </c>
      <c r="P4" s="75"/>
      <c r="Q4" s="76"/>
      <c r="R4" s="76"/>
      <c r="S4" s="86"/>
      <c r="T4" s="48">
        <v>13</v>
      </c>
      <c r="U4" s="48">
        <v>2</v>
      </c>
      <c r="V4" s="49">
        <v>763.333333</v>
      </c>
      <c r="W4" s="49">
        <v>0.013158</v>
      </c>
      <c r="X4" s="49">
        <v>0.025386</v>
      </c>
      <c r="Y4" s="49">
        <v>4.371695</v>
      </c>
      <c r="Z4" s="49">
        <v>0.047619047619047616</v>
      </c>
      <c r="AA4" s="49">
        <v>0</v>
      </c>
      <c r="AB4" s="71">
        <v>4</v>
      </c>
      <c r="AC4" s="71"/>
      <c r="AD4" s="72"/>
      <c r="AE4" s="78" t="s">
        <v>445</v>
      </c>
      <c r="AF4" s="78">
        <v>2024</v>
      </c>
      <c r="AG4" s="78">
        <v>51434</v>
      </c>
      <c r="AH4" s="78">
        <v>30731</v>
      </c>
      <c r="AI4" s="78">
        <v>36903</v>
      </c>
      <c r="AJ4" s="78"/>
      <c r="AK4" s="78" t="s">
        <v>491</v>
      </c>
      <c r="AL4" s="78" t="s">
        <v>534</v>
      </c>
      <c r="AM4" s="83" t="s">
        <v>566</v>
      </c>
      <c r="AN4" s="78"/>
      <c r="AO4" s="80">
        <v>40932.37706018519</v>
      </c>
      <c r="AP4" s="83" t="s">
        <v>594</v>
      </c>
      <c r="AQ4" s="78" t="b">
        <v>1</v>
      </c>
      <c r="AR4" s="78" t="b">
        <v>0</v>
      </c>
      <c r="AS4" s="78" t="b">
        <v>0</v>
      </c>
      <c r="AT4" s="78" t="s">
        <v>397</v>
      </c>
      <c r="AU4" s="78">
        <v>989</v>
      </c>
      <c r="AV4" s="83" t="s">
        <v>632</v>
      </c>
      <c r="AW4" s="78" t="b">
        <v>0</v>
      </c>
      <c r="AX4" s="78" t="s">
        <v>659</v>
      </c>
      <c r="AY4" s="83" t="s">
        <v>661</v>
      </c>
      <c r="AZ4" s="78" t="s">
        <v>66</v>
      </c>
      <c r="BA4" s="78" t="str">
        <f>REPLACE(INDEX(GroupVertices[Group],MATCH(Vertices[[#This Row],[Vertex]],GroupVertices[Vertex],0)),1,1,"")</f>
        <v>2</v>
      </c>
      <c r="BB4" s="48" t="s">
        <v>279</v>
      </c>
      <c r="BC4" s="48" t="s">
        <v>279</v>
      </c>
      <c r="BD4" s="48" t="s">
        <v>285</v>
      </c>
      <c r="BE4" s="48" t="s">
        <v>285</v>
      </c>
      <c r="BF4" s="48"/>
      <c r="BG4" s="48"/>
      <c r="BH4" s="121" t="s">
        <v>939</v>
      </c>
      <c r="BI4" s="121" t="s">
        <v>939</v>
      </c>
      <c r="BJ4" s="121" t="s">
        <v>961</v>
      </c>
      <c r="BK4" s="121" t="s">
        <v>961</v>
      </c>
      <c r="BL4" s="121">
        <v>1</v>
      </c>
      <c r="BM4" s="124">
        <v>5</v>
      </c>
      <c r="BN4" s="121">
        <v>0</v>
      </c>
      <c r="BO4" s="124">
        <v>0</v>
      </c>
      <c r="BP4" s="121">
        <v>0</v>
      </c>
      <c r="BQ4" s="124">
        <v>0</v>
      </c>
      <c r="BR4" s="121">
        <v>19</v>
      </c>
      <c r="BS4" s="124">
        <v>95</v>
      </c>
      <c r="BT4" s="121">
        <v>20</v>
      </c>
      <c r="BU4" s="2"/>
      <c r="BV4" s="3"/>
      <c r="BW4" s="3"/>
      <c r="BX4" s="3"/>
      <c r="BY4" s="3"/>
    </row>
    <row r="5" spans="1:77" ht="41.45" customHeight="1">
      <c r="A5" s="64" t="s">
        <v>213</v>
      </c>
      <c r="C5" s="65"/>
      <c r="D5" s="65" t="s">
        <v>64</v>
      </c>
      <c r="E5" s="66">
        <v>162.06217770358003</v>
      </c>
      <c r="F5" s="68">
        <v>99.99968277298706</v>
      </c>
      <c r="G5" s="100" t="s">
        <v>295</v>
      </c>
      <c r="H5" s="65"/>
      <c r="I5" s="69" t="s">
        <v>213</v>
      </c>
      <c r="J5" s="70"/>
      <c r="K5" s="70"/>
      <c r="L5" s="69" t="s">
        <v>708</v>
      </c>
      <c r="M5" s="73">
        <v>1.1057211891783292</v>
      </c>
      <c r="N5" s="74">
        <v>6384.8037109375</v>
      </c>
      <c r="O5" s="74">
        <v>9341.3984375</v>
      </c>
      <c r="P5" s="75"/>
      <c r="Q5" s="76"/>
      <c r="R5" s="76"/>
      <c r="S5" s="86"/>
      <c r="T5" s="48">
        <v>0</v>
      </c>
      <c r="U5" s="48">
        <v>1</v>
      </c>
      <c r="V5" s="49">
        <v>0</v>
      </c>
      <c r="W5" s="49">
        <v>0.008333</v>
      </c>
      <c r="X5" s="49">
        <v>0.003216</v>
      </c>
      <c r="Y5" s="49">
        <v>0.397729</v>
      </c>
      <c r="Z5" s="49">
        <v>0</v>
      </c>
      <c r="AA5" s="49">
        <v>0</v>
      </c>
      <c r="AB5" s="71">
        <v>5</v>
      </c>
      <c r="AC5" s="71"/>
      <c r="AD5" s="72"/>
      <c r="AE5" s="78" t="s">
        <v>446</v>
      </c>
      <c r="AF5" s="78">
        <v>35</v>
      </c>
      <c r="AG5" s="78">
        <v>4</v>
      </c>
      <c r="AH5" s="78">
        <v>35</v>
      </c>
      <c r="AI5" s="78">
        <v>80</v>
      </c>
      <c r="AJ5" s="78"/>
      <c r="AK5" s="78"/>
      <c r="AL5" s="78"/>
      <c r="AM5" s="78"/>
      <c r="AN5" s="78"/>
      <c r="AO5" s="80">
        <v>43475.78393518519</v>
      </c>
      <c r="AP5" s="78"/>
      <c r="AQ5" s="78" t="b">
        <v>1</v>
      </c>
      <c r="AR5" s="78" t="b">
        <v>0</v>
      </c>
      <c r="AS5" s="78" t="b">
        <v>0</v>
      </c>
      <c r="AT5" s="78" t="s">
        <v>397</v>
      </c>
      <c r="AU5" s="78">
        <v>0</v>
      </c>
      <c r="AV5" s="78"/>
      <c r="AW5" s="78" t="b">
        <v>0</v>
      </c>
      <c r="AX5" s="78" t="s">
        <v>659</v>
      </c>
      <c r="AY5" s="83" t="s">
        <v>662</v>
      </c>
      <c r="AZ5" s="78" t="s">
        <v>66</v>
      </c>
      <c r="BA5" s="78" t="str">
        <f>REPLACE(INDEX(GroupVertices[Group],MATCH(Vertices[[#This Row],[Vertex]],GroupVertices[Vertex],0)),1,1,"")</f>
        <v>2</v>
      </c>
      <c r="BB5" s="48"/>
      <c r="BC5" s="48"/>
      <c r="BD5" s="48"/>
      <c r="BE5" s="48"/>
      <c r="BF5" s="48"/>
      <c r="BG5" s="48"/>
      <c r="BH5" s="121" t="s">
        <v>938</v>
      </c>
      <c r="BI5" s="121" t="s">
        <v>938</v>
      </c>
      <c r="BJ5" s="121" t="s">
        <v>960</v>
      </c>
      <c r="BK5" s="121" t="s">
        <v>960</v>
      </c>
      <c r="BL5" s="121">
        <v>1</v>
      </c>
      <c r="BM5" s="124">
        <v>5</v>
      </c>
      <c r="BN5" s="121">
        <v>0</v>
      </c>
      <c r="BO5" s="124">
        <v>0</v>
      </c>
      <c r="BP5" s="121">
        <v>0</v>
      </c>
      <c r="BQ5" s="124">
        <v>0</v>
      </c>
      <c r="BR5" s="121">
        <v>19</v>
      </c>
      <c r="BS5" s="124">
        <v>95</v>
      </c>
      <c r="BT5" s="121">
        <v>20</v>
      </c>
      <c r="BU5" s="2"/>
      <c r="BV5" s="3"/>
      <c r="BW5" s="3"/>
      <c r="BX5" s="3"/>
      <c r="BY5" s="3"/>
    </row>
    <row r="6" spans="1:77" ht="41.45" customHeight="1">
      <c r="A6" s="64" t="s">
        <v>214</v>
      </c>
      <c r="C6" s="65"/>
      <c r="D6" s="65" t="s">
        <v>64</v>
      </c>
      <c r="E6" s="66">
        <v>167.56490447041367</v>
      </c>
      <c r="F6" s="68">
        <v>99.97160818234208</v>
      </c>
      <c r="G6" s="100" t="s">
        <v>296</v>
      </c>
      <c r="H6" s="65"/>
      <c r="I6" s="69" t="s">
        <v>214</v>
      </c>
      <c r="J6" s="70"/>
      <c r="K6" s="70"/>
      <c r="L6" s="69" t="s">
        <v>709</v>
      </c>
      <c r="M6" s="73">
        <v>10.462046431460461</v>
      </c>
      <c r="N6" s="74">
        <v>4584.35205078125</v>
      </c>
      <c r="O6" s="74">
        <v>4275.2724609375</v>
      </c>
      <c r="P6" s="75"/>
      <c r="Q6" s="76"/>
      <c r="R6" s="76"/>
      <c r="S6" s="86"/>
      <c r="T6" s="48">
        <v>0</v>
      </c>
      <c r="U6" s="48">
        <v>3</v>
      </c>
      <c r="V6" s="49">
        <v>4.333333</v>
      </c>
      <c r="W6" s="49">
        <v>0.009259</v>
      </c>
      <c r="X6" s="49">
        <v>0.008118</v>
      </c>
      <c r="Y6" s="49">
        <v>0.855125</v>
      </c>
      <c r="Z6" s="49">
        <v>0.3333333333333333</v>
      </c>
      <c r="AA6" s="49">
        <v>0</v>
      </c>
      <c r="AB6" s="71">
        <v>6</v>
      </c>
      <c r="AC6" s="71"/>
      <c r="AD6" s="72"/>
      <c r="AE6" s="78" t="s">
        <v>447</v>
      </c>
      <c r="AF6" s="78">
        <v>332</v>
      </c>
      <c r="AG6" s="78">
        <v>358</v>
      </c>
      <c r="AH6" s="78">
        <v>3249</v>
      </c>
      <c r="AI6" s="78">
        <v>2862</v>
      </c>
      <c r="AJ6" s="78"/>
      <c r="AK6" s="78" t="s">
        <v>492</v>
      </c>
      <c r="AL6" s="78"/>
      <c r="AM6" s="78"/>
      <c r="AN6" s="78"/>
      <c r="AO6" s="80">
        <v>43074.21380787037</v>
      </c>
      <c r="AP6" s="78"/>
      <c r="AQ6" s="78" t="b">
        <v>1</v>
      </c>
      <c r="AR6" s="78" t="b">
        <v>0</v>
      </c>
      <c r="AS6" s="78" t="b">
        <v>0</v>
      </c>
      <c r="AT6" s="78" t="s">
        <v>397</v>
      </c>
      <c r="AU6" s="78">
        <v>6</v>
      </c>
      <c r="AV6" s="78"/>
      <c r="AW6" s="78" t="b">
        <v>0</v>
      </c>
      <c r="AX6" s="78" t="s">
        <v>659</v>
      </c>
      <c r="AY6" s="83" t="s">
        <v>663</v>
      </c>
      <c r="AZ6" s="78" t="s">
        <v>66</v>
      </c>
      <c r="BA6" s="78" t="str">
        <f>REPLACE(INDEX(GroupVertices[Group],MATCH(Vertices[[#This Row],[Vertex]],GroupVertices[Vertex],0)),1,1,"")</f>
        <v>2</v>
      </c>
      <c r="BB6" s="48" t="s">
        <v>278</v>
      </c>
      <c r="BC6" s="48" t="s">
        <v>278</v>
      </c>
      <c r="BD6" s="48" t="s">
        <v>931</v>
      </c>
      <c r="BE6" s="48" t="s">
        <v>931</v>
      </c>
      <c r="BF6" s="48"/>
      <c r="BG6" s="48"/>
      <c r="BH6" s="121" t="s">
        <v>940</v>
      </c>
      <c r="BI6" s="121" t="s">
        <v>940</v>
      </c>
      <c r="BJ6" s="121" t="s">
        <v>962</v>
      </c>
      <c r="BK6" s="121" t="s">
        <v>962</v>
      </c>
      <c r="BL6" s="121">
        <v>1</v>
      </c>
      <c r="BM6" s="124">
        <v>2.9411764705882355</v>
      </c>
      <c r="BN6" s="121">
        <v>1</v>
      </c>
      <c r="BO6" s="124">
        <v>2.9411764705882355</v>
      </c>
      <c r="BP6" s="121">
        <v>0</v>
      </c>
      <c r="BQ6" s="124">
        <v>0</v>
      </c>
      <c r="BR6" s="121">
        <v>32</v>
      </c>
      <c r="BS6" s="124">
        <v>94.11764705882354</v>
      </c>
      <c r="BT6" s="121">
        <v>34</v>
      </c>
      <c r="BU6" s="2"/>
      <c r="BV6" s="3"/>
      <c r="BW6" s="3"/>
      <c r="BX6" s="3"/>
      <c r="BY6" s="3"/>
    </row>
    <row r="7" spans="1:77" ht="41.45" customHeight="1">
      <c r="A7" s="64" t="s">
        <v>241</v>
      </c>
      <c r="C7" s="65"/>
      <c r="D7" s="65" t="s">
        <v>64</v>
      </c>
      <c r="E7" s="66">
        <v>171.66863290669636</v>
      </c>
      <c r="F7" s="68">
        <v>99.95067119948821</v>
      </c>
      <c r="G7" s="100" t="s">
        <v>642</v>
      </c>
      <c r="H7" s="65"/>
      <c r="I7" s="69" t="s">
        <v>241</v>
      </c>
      <c r="J7" s="70"/>
      <c r="K7" s="70"/>
      <c r="L7" s="69" t="s">
        <v>710</v>
      </c>
      <c r="M7" s="73">
        <v>17.439644917230186</v>
      </c>
      <c r="N7" s="74">
        <v>5298.99169921875</v>
      </c>
      <c r="O7" s="74">
        <v>4404.40185546875</v>
      </c>
      <c r="P7" s="75"/>
      <c r="Q7" s="76"/>
      <c r="R7" s="76"/>
      <c r="S7" s="86"/>
      <c r="T7" s="48">
        <v>5</v>
      </c>
      <c r="U7" s="48">
        <v>0</v>
      </c>
      <c r="V7" s="49">
        <v>8</v>
      </c>
      <c r="W7" s="49">
        <v>0.008772</v>
      </c>
      <c r="X7" s="49">
        <v>0.007363</v>
      </c>
      <c r="Y7" s="49">
        <v>1.390014</v>
      </c>
      <c r="Z7" s="49">
        <v>0.2</v>
      </c>
      <c r="AA7" s="49">
        <v>0</v>
      </c>
      <c r="AB7" s="71">
        <v>7</v>
      </c>
      <c r="AC7" s="71"/>
      <c r="AD7" s="72"/>
      <c r="AE7" s="78" t="s">
        <v>448</v>
      </c>
      <c r="AF7" s="78">
        <v>622</v>
      </c>
      <c r="AG7" s="78">
        <v>622</v>
      </c>
      <c r="AH7" s="78">
        <v>2279</v>
      </c>
      <c r="AI7" s="78">
        <v>1813</v>
      </c>
      <c r="AJ7" s="78"/>
      <c r="AK7" s="78" t="s">
        <v>493</v>
      </c>
      <c r="AL7" s="78" t="s">
        <v>534</v>
      </c>
      <c r="AM7" s="78"/>
      <c r="AN7" s="78"/>
      <c r="AO7" s="80">
        <v>40552.98155092593</v>
      </c>
      <c r="AP7" s="78"/>
      <c r="AQ7" s="78" t="b">
        <v>0</v>
      </c>
      <c r="AR7" s="78" t="b">
        <v>0</v>
      </c>
      <c r="AS7" s="78" t="b">
        <v>1</v>
      </c>
      <c r="AT7" s="78" t="s">
        <v>397</v>
      </c>
      <c r="AU7" s="78">
        <v>7</v>
      </c>
      <c r="AV7" s="83" t="s">
        <v>632</v>
      </c>
      <c r="AW7" s="78" t="b">
        <v>0</v>
      </c>
      <c r="AX7" s="78" t="s">
        <v>659</v>
      </c>
      <c r="AY7" s="83" t="s">
        <v>664</v>
      </c>
      <c r="AZ7" s="78" t="s">
        <v>65</v>
      </c>
      <c r="BA7" s="78" t="str">
        <f>REPLACE(INDEX(GroupVertices[Group],MATCH(Vertices[[#This Row],[Vertex]],GroupVertices[Vertex],0)),1,1,"")</f>
        <v>2</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239</v>
      </c>
      <c r="C8" s="65"/>
      <c r="D8" s="65" t="s">
        <v>64</v>
      </c>
      <c r="E8" s="66">
        <v>187.15088109812652</v>
      </c>
      <c r="F8" s="68">
        <v>99.87168167326675</v>
      </c>
      <c r="G8" s="100" t="s">
        <v>321</v>
      </c>
      <c r="H8" s="65"/>
      <c r="I8" s="69" t="s">
        <v>239</v>
      </c>
      <c r="J8" s="70"/>
      <c r="K8" s="70"/>
      <c r="L8" s="69" t="s">
        <v>711</v>
      </c>
      <c r="M8" s="73">
        <v>43.764221022634146</v>
      </c>
      <c r="N8" s="74">
        <v>8252.017578125</v>
      </c>
      <c r="O8" s="74">
        <v>4977.08544921875</v>
      </c>
      <c r="P8" s="75"/>
      <c r="Q8" s="76"/>
      <c r="R8" s="76"/>
      <c r="S8" s="86"/>
      <c r="T8" s="48">
        <v>17</v>
      </c>
      <c r="U8" s="48">
        <v>2</v>
      </c>
      <c r="V8" s="49">
        <v>837.666667</v>
      </c>
      <c r="W8" s="49">
        <v>0.013514</v>
      </c>
      <c r="X8" s="49">
        <v>0.03134</v>
      </c>
      <c r="Y8" s="49">
        <v>4.421885</v>
      </c>
      <c r="Z8" s="49">
        <v>0.05416666666666667</v>
      </c>
      <c r="AA8" s="49">
        <v>0.0625</v>
      </c>
      <c r="AB8" s="71">
        <v>8</v>
      </c>
      <c r="AC8" s="71"/>
      <c r="AD8" s="72"/>
      <c r="AE8" s="78" t="s">
        <v>449</v>
      </c>
      <c r="AF8" s="78">
        <v>427</v>
      </c>
      <c r="AG8" s="78">
        <v>1618</v>
      </c>
      <c r="AH8" s="78">
        <v>1611</v>
      </c>
      <c r="AI8" s="78">
        <v>620</v>
      </c>
      <c r="AJ8" s="78"/>
      <c r="AK8" s="78" t="s">
        <v>494</v>
      </c>
      <c r="AL8" s="78" t="s">
        <v>535</v>
      </c>
      <c r="AM8" s="83" t="s">
        <v>567</v>
      </c>
      <c r="AN8" s="78"/>
      <c r="AO8" s="80">
        <v>40976.65287037037</v>
      </c>
      <c r="AP8" s="83" t="s">
        <v>595</v>
      </c>
      <c r="AQ8" s="78" t="b">
        <v>0</v>
      </c>
      <c r="AR8" s="78" t="b">
        <v>0</v>
      </c>
      <c r="AS8" s="78" t="b">
        <v>1</v>
      </c>
      <c r="AT8" s="78" t="s">
        <v>397</v>
      </c>
      <c r="AU8" s="78">
        <v>34</v>
      </c>
      <c r="AV8" s="83" t="s">
        <v>632</v>
      </c>
      <c r="AW8" s="78" t="b">
        <v>0</v>
      </c>
      <c r="AX8" s="78" t="s">
        <v>659</v>
      </c>
      <c r="AY8" s="83" t="s">
        <v>665</v>
      </c>
      <c r="AZ8" s="78" t="s">
        <v>66</v>
      </c>
      <c r="BA8" s="78" t="str">
        <f>REPLACE(INDEX(GroupVertices[Group],MATCH(Vertices[[#This Row],[Vertex]],GroupVertices[Vertex],0)),1,1,"")</f>
        <v>3</v>
      </c>
      <c r="BB8" s="48" t="s">
        <v>283</v>
      </c>
      <c r="BC8" s="48" t="s">
        <v>283</v>
      </c>
      <c r="BD8" s="48" t="s">
        <v>287</v>
      </c>
      <c r="BE8" s="48" t="s">
        <v>287</v>
      </c>
      <c r="BF8" s="48"/>
      <c r="BG8" s="48"/>
      <c r="BH8" s="121" t="s">
        <v>941</v>
      </c>
      <c r="BI8" s="121" t="s">
        <v>955</v>
      </c>
      <c r="BJ8" s="121" t="s">
        <v>963</v>
      </c>
      <c r="BK8" s="121" t="s">
        <v>963</v>
      </c>
      <c r="BL8" s="121">
        <v>3</v>
      </c>
      <c r="BM8" s="124">
        <v>2.7522935779816513</v>
      </c>
      <c r="BN8" s="121">
        <v>1</v>
      </c>
      <c r="BO8" s="124">
        <v>0.9174311926605505</v>
      </c>
      <c r="BP8" s="121">
        <v>0</v>
      </c>
      <c r="BQ8" s="124">
        <v>0</v>
      </c>
      <c r="BR8" s="121">
        <v>105</v>
      </c>
      <c r="BS8" s="124">
        <v>96.3302752293578</v>
      </c>
      <c r="BT8" s="121">
        <v>109</v>
      </c>
      <c r="BU8" s="2"/>
      <c r="BV8" s="3"/>
      <c r="BW8" s="3"/>
      <c r="BX8" s="3"/>
      <c r="BY8" s="3"/>
    </row>
    <row r="9" spans="1:77" ht="41.45" customHeight="1">
      <c r="A9" s="64" t="s">
        <v>215</v>
      </c>
      <c r="C9" s="65"/>
      <c r="D9" s="65" t="s">
        <v>64</v>
      </c>
      <c r="E9" s="66">
        <v>165.57521795585234</v>
      </c>
      <c r="F9" s="68">
        <v>99.98175944675609</v>
      </c>
      <c r="G9" s="100" t="s">
        <v>297</v>
      </c>
      <c r="H9" s="65"/>
      <c r="I9" s="69" t="s">
        <v>215</v>
      </c>
      <c r="J9" s="70"/>
      <c r="K9" s="70"/>
      <c r="L9" s="69" t="s">
        <v>712</v>
      </c>
      <c r="M9" s="73">
        <v>7.078968377753927</v>
      </c>
      <c r="N9" s="74">
        <v>6915.236328125</v>
      </c>
      <c r="O9" s="74">
        <v>8276.5595703125</v>
      </c>
      <c r="P9" s="75"/>
      <c r="Q9" s="76"/>
      <c r="R9" s="76"/>
      <c r="S9" s="86"/>
      <c r="T9" s="48">
        <v>0</v>
      </c>
      <c r="U9" s="48">
        <v>1</v>
      </c>
      <c r="V9" s="49">
        <v>0</v>
      </c>
      <c r="W9" s="49">
        <v>0.008333</v>
      </c>
      <c r="X9" s="49">
        <v>0.003216</v>
      </c>
      <c r="Y9" s="49">
        <v>0.397729</v>
      </c>
      <c r="Z9" s="49">
        <v>0</v>
      </c>
      <c r="AA9" s="49">
        <v>0</v>
      </c>
      <c r="AB9" s="71">
        <v>9</v>
      </c>
      <c r="AC9" s="71"/>
      <c r="AD9" s="72"/>
      <c r="AE9" s="78" t="s">
        <v>450</v>
      </c>
      <c r="AF9" s="78">
        <v>346</v>
      </c>
      <c r="AG9" s="78">
        <v>230</v>
      </c>
      <c r="AH9" s="78">
        <v>7582</v>
      </c>
      <c r="AI9" s="78">
        <v>4919</v>
      </c>
      <c r="AJ9" s="78"/>
      <c r="AK9" s="78" t="s">
        <v>495</v>
      </c>
      <c r="AL9" s="78" t="s">
        <v>536</v>
      </c>
      <c r="AM9" s="78"/>
      <c r="AN9" s="78"/>
      <c r="AO9" s="80">
        <v>42891.87127314815</v>
      </c>
      <c r="AP9" s="78"/>
      <c r="AQ9" s="78" t="b">
        <v>1</v>
      </c>
      <c r="AR9" s="78" t="b">
        <v>0</v>
      </c>
      <c r="AS9" s="78" t="b">
        <v>0</v>
      </c>
      <c r="AT9" s="78" t="s">
        <v>629</v>
      </c>
      <c r="AU9" s="78">
        <v>0</v>
      </c>
      <c r="AV9" s="78"/>
      <c r="AW9" s="78" t="b">
        <v>0</v>
      </c>
      <c r="AX9" s="78" t="s">
        <v>659</v>
      </c>
      <c r="AY9" s="83" t="s">
        <v>666</v>
      </c>
      <c r="AZ9" s="78" t="s">
        <v>66</v>
      </c>
      <c r="BA9" s="78" t="str">
        <f>REPLACE(INDEX(GroupVertices[Group],MATCH(Vertices[[#This Row],[Vertex]],GroupVertices[Vertex],0)),1,1,"")</f>
        <v>2</v>
      </c>
      <c r="BB9" s="48"/>
      <c r="BC9" s="48"/>
      <c r="BD9" s="48"/>
      <c r="BE9" s="48"/>
      <c r="BF9" s="48"/>
      <c r="BG9" s="48"/>
      <c r="BH9" s="121" t="s">
        <v>938</v>
      </c>
      <c r="BI9" s="121" t="s">
        <v>938</v>
      </c>
      <c r="BJ9" s="121" t="s">
        <v>960</v>
      </c>
      <c r="BK9" s="121" t="s">
        <v>960</v>
      </c>
      <c r="BL9" s="121">
        <v>1</v>
      </c>
      <c r="BM9" s="124">
        <v>5</v>
      </c>
      <c r="BN9" s="121">
        <v>0</v>
      </c>
      <c r="BO9" s="124">
        <v>0</v>
      </c>
      <c r="BP9" s="121">
        <v>0</v>
      </c>
      <c r="BQ9" s="124">
        <v>0</v>
      </c>
      <c r="BR9" s="121">
        <v>19</v>
      </c>
      <c r="BS9" s="124">
        <v>95</v>
      </c>
      <c r="BT9" s="121">
        <v>20</v>
      </c>
      <c r="BU9" s="2"/>
      <c r="BV9" s="3"/>
      <c r="BW9" s="3"/>
      <c r="BX9" s="3"/>
      <c r="BY9" s="3"/>
    </row>
    <row r="10" spans="1:77" ht="41.45" customHeight="1">
      <c r="A10" s="64" t="s">
        <v>216</v>
      </c>
      <c r="C10" s="65"/>
      <c r="D10" s="65" t="s">
        <v>64</v>
      </c>
      <c r="E10" s="66">
        <v>182.78289742162863</v>
      </c>
      <c r="F10" s="68">
        <v>99.89396687092561</v>
      </c>
      <c r="G10" s="100" t="s">
        <v>298</v>
      </c>
      <c r="H10" s="65"/>
      <c r="I10" s="69" t="s">
        <v>216</v>
      </c>
      <c r="J10" s="70"/>
      <c r="K10" s="70"/>
      <c r="L10" s="69" t="s">
        <v>713</v>
      </c>
      <c r="M10" s="73">
        <v>36.337307482856524</v>
      </c>
      <c r="N10" s="74">
        <v>6888.216796875</v>
      </c>
      <c r="O10" s="74">
        <v>5473.7529296875</v>
      </c>
      <c r="P10" s="75"/>
      <c r="Q10" s="76"/>
      <c r="R10" s="76"/>
      <c r="S10" s="86"/>
      <c r="T10" s="48">
        <v>0</v>
      </c>
      <c r="U10" s="48">
        <v>1</v>
      </c>
      <c r="V10" s="49">
        <v>0</v>
      </c>
      <c r="W10" s="49">
        <v>0.008333</v>
      </c>
      <c r="X10" s="49">
        <v>0.003216</v>
      </c>
      <c r="Y10" s="49">
        <v>0.397729</v>
      </c>
      <c r="Z10" s="49">
        <v>0</v>
      </c>
      <c r="AA10" s="49">
        <v>0</v>
      </c>
      <c r="AB10" s="71">
        <v>10</v>
      </c>
      <c r="AC10" s="71"/>
      <c r="AD10" s="72"/>
      <c r="AE10" s="78" t="s">
        <v>451</v>
      </c>
      <c r="AF10" s="78">
        <v>1320</v>
      </c>
      <c r="AG10" s="78">
        <v>1337</v>
      </c>
      <c r="AH10" s="78">
        <v>4793</v>
      </c>
      <c r="AI10" s="78">
        <v>96</v>
      </c>
      <c r="AJ10" s="78"/>
      <c r="AK10" s="78" t="s">
        <v>496</v>
      </c>
      <c r="AL10" s="78" t="s">
        <v>537</v>
      </c>
      <c r="AM10" s="83" t="s">
        <v>568</v>
      </c>
      <c r="AN10" s="78"/>
      <c r="AO10" s="80">
        <v>40382.46015046296</v>
      </c>
      <c r="AP10" s="83" t="s">
        <v>596</v>
      </c>
      <c r="AQ10" s="78" t="b">
        <v>0</v>
      </c>
      <c r="AR10" s="78" t="b">
        <v>0</v>
      </c>
      <c r="AS10" s="78" t="b">
        <v>1</v>
      </c>
      <c r="AT10" s="78" t="s">
        <v>397</v>
      </c>
      <c r="AU10" s="78">
        <v>41</v>
      </c>
      <c r="AV10" s="83" t="s">
        <v>633</v>
      </c>
      <c r="AW10" s="78" t="b">
        <v>0</v>
      </c>
      <c r="AX10" s="78" t="s">
        <v>659</v>
      </c>
      <c r="AY10" s="83" t="s">
        <v>667</v>
      </c>
      <c r="AZ10" s="78" t="s">
        <v>66</v>
      </c>
      <c r="BA10" s="78" t="str">
        <f>REPLACE(INDEX(GroupVertices[Group],MATCH(Vertices[[#This Row],[Vertex]],GroupVertices[Vertex],0)),1,1,"")</f>
        <v>2</v>
      </c>
      <c r="BB10" s="48"/>
      <c r="BC10" s="48"/>
      <c r="BD10" s="48"/>
      <c r="BE10" s="48"/>
      <c r="BF10" s="48"/>
      <c r="BG10" s="48"/>
      <c r="BH10" s="121" t="s">
        <v>938</v>
      </c>
      <c r="BI10" s="121" t="s">
        <v>938</v>
      </c>
      <c r="BJ10" s="121" t="s">
        <v>960</v>
      </c>
      <c r="BK10" s="121" t="s">
        <v>960</v>
      </c>
      <c r="BL10" s="121">
        <v>1</v>
      </c>
      <c r="BM10" s="124">
        <v>5</v>
      </c>
      <c r="BN10" s="121">
        <v>0</v>
      </c>
      <c r="BO10" s="124">
        <v>0</v>
      </c>
      <c r="BP10" s="121">
        <v>0</v>
      </c>
      <c r="BQ10" s="124">
        <v>0</v>
      </c>
      <c r="BR10" s="121">
        <v>19</v>
      </c>
      <c r="BS10" s="124">
        <v>95</v>
      </c>
      <c r="BT10" s="121">
        <v>20</v>
      </c>
      <c r="BU10" s="2"/>
      <c r="BV10" s="3"/>
      <c r="BW10" s="3"/>
      <c r="BX10" s="3"/>
      <c r="BY10" s="3"/>
    </row>
    <row r="11" spans="1:77" ht="41.45" customHeight="1">
      <c r="A11" s="64" t="s">
        <v>217</v>
      </c>
      <c r="C11" s="65"/>
      <c r="D11" s="65" t="s">
        <v>64</v>
      </c>
      <c r="E11" s="66">
        <v>164.5492858467817</v>
      </c>
      <c r="F11" s="68">
        <v>99.98699369246955</v>
      </c>
      <c r="G11" s="100" t="s">
        <v>299</v>
      </c>
      <c r="H11" s="65"/>
      <c r="I11" s="69" t="s">
        <v>217</v>
      </c>
      <c r="J11" s="70"/>
      <c r="K11" s="70"/>
      <c r="L11" s="69" t="s">
        <v>714</v>
      </c>
      <c r="M11" s="73">
        <v>5.334568756311496</v>
      </c>
      <c r="N11" s="74">
        <v>5024.33837890625</v>
      </c>
      <c r="O11" s="74">
        <v>6479.05419921875</v>
      </c>
      <c r="P11" s="75"/>
      <c r="Q11" s="76"/>
      <c r="R11" s="76"/>
      <c r="S11" s="86"/>
      <c r="T11" s="48">
        <v>0</v>
      </c>
      <c r="U11" s="48">
        <v>3</v>
      </c>
      <c r="V11" s="49">
        <v>4.333333</v>
      </c>
      <c r="W11" s="49">
        <v>0.009259</v>
      </c>
      <c r="X11" s="49">
        <v>0.008118</v>
      </c>
      <c r="Y11" s="49">
        <v>0.855125</v>
      </c>
      <c r="Z11" s="49">
        <v>0.3333333333333333</v>
      </c>
      <c r="AA11" s="49">
        <v>0</v>
      </c>
      <c r="AB11" s="71">
        <v>11</v>
      </c>
      <c r="AC11" s="71"/>
      <c r="AD11" s="72"/>
      <c r="AE11" s="78" t="s">
        <v>452</v>
      </c>
      <c r="AF11" s="78">
        <v>48</v>
      </c>
      <c r="AG11" s="78">
        <v>164</v>
      </c>
      <c r="AH11" s="78">
        <v>847</v>
      </c>
      <c r="AI11" s="78">
        <v>3428</v>
      </c>
      <c r="AJ11" s="78"/>
      <c r="AK11" s="78" t="s">
        <v>497</v>
      </c>
      <c r="AL11" s="78" t="s">
        <v>538</v>
      </c>
      <c r="AM11" s="83" t="s">
        <v>569</v>
      </c>
      <c r="AN11" s="78"/>
      <c r="AO11" s="80">
        <v>41478.31935185185</v>
      </c>
      <c r="AP11" s="83" t="s">
        <v>597</v>
      </c>
      <c r="AQ11" s="78" t="b">
        <v>0</v>
      </c>
      <c r="AR11" s="78" t="b">
        <v>0</v>
      </c>
      <c r="AS11" s="78" t="b">
        <v>0</v>
      </c>
      <c r="AT11" s="78" t="s">
        <v>629</v>
      </c>
      <c r="AU11" s="78">
        <v>2</v>
      </c>
      <c r="AV11" s="83" t="s">
        <v>632</v>
      </c>
      <c r="AW11" s="78" t="b">
        <v>0</v>
      </c>
      <c r="AX11" s="78" t="s">
        <v>659</v>
      </c>
      <c r="AY11" s="83" t="s">
        <v>668</v>
      </c>
      <c r="AZ11" s="78" t="s">
        <v>66</v>
      </c>
      <c r="BA11" s="78" t="str">
        <f>REPLACE(INDEX(GroupVertices[Group],MATCH(Vertices[[#This Row],[Vertex]],GroupVertices[Vertex],0)),1,1,"")</f>
        <v>2</v>
      </c>
      <c r="BB11" s="48"/>
      <c r="BC11" s="48"/>
      <c r="BD11" s="48"/>
      <c r="BE11" s="48"/>
      <c r="BF11" s="48"/>
      <c r="BG11" s="48"/>
      <c r="BH11" s="121" t="s">
        <v>942</v>
      </c>
      <c r="BI11" s="121" t="s">
        <v>942</v>
      </c>
      <c r="BJ11" s="121" t="s">
        <v>964</v>
      </c>
      <c r="BK11" s="121" t="s">
        <v>964</v>
      </c>
      <c r="BL11" s="121">
        <v>1</v>
      </c>
      <c r="BM11" s="124">
        <v>2.6315789473684212</v>
      </c>
      <c r="BN11" s="121">
        <v>0</v>
      </c>
      <c r="BO11" s="124">
        <v>0</v>
      </c>
      <c r="BP11" s="121">
        <v>0</v>
      </c>
      <c r="BQ11" s="124">
        <v>0</v>
      </c>
      <c r="BR11" s="121">
        <v>37</v>
      </c>
      <c r="BS11" s="124">
        <v>97.36842105263158</v>
      </c>
      <c r="BT11" s="121">
        <v>38</v>
      </c>
      <c r="BU11" s="2"/>
      <c r="BV11" s="3"/>
      <c r="BW11" s="3"/>
      <c r="BX11" s="3"/>
      <c r="BY11" s="3"/>
    </row>
    <row r="12" spans="1:77" ht="41.45" customHeight="1">
      <c r="A12" s="64" t="s">
        <v>218</v>
      </c>
      <c r="C12" s="65"/>
      <c r="D12" s="65" t="s">
        <v>64</v>
      </c>
      <c r="E12" s="66">
        <v>169.7411240957151</v>
      </c>
      <c r="F12" s="68">
        <v>99.96050523688928</v>
      </c>
      <c r="G12" s="100" t="s">
        <v>300</v>
      </c>
      <c r="H12" s="65"/>
      <c r="I12" s="69" t="s">
        <v>218</v>
      </c>
      <c r="J12" s="70"/>
      <c r="K12" s="70"/>
      <c r="L12" s="69" t="s">
        <v>715</v>
      </c>
      <c r="M12" s="73">
        <v>14.162288052701982</v>
      </c>
      <c r="N12" s="74">
        <v>4261.29345703125</v>
      </c>
      <c r="O12" s="74">
        <v>8070.68310546875</v>
      </c>
      <c r="P12" s="75"/>
      <c r="Q12" s="76"/>
      <c r="R12" s="76"/>
      <c r="S12" s="86"/>
      <c r="T12" s="48">
        <v>0</v>
      </c>
      <c r="U12" s="48">
        <v>1</v>
      </c>
      <c r="V12" s="49">
        <v>0</v>
      </c>
      <c r="W12" s="49">
        <v>0.008333</v>
      </c>
      <c r="X12" s="49">
        <v>0.003216</v>
      </c>
      <c r="Y12" s="49">
        <v>0.397729</v>
      </c>
      <c r="Z12" s="49">
        <v>0</v>
      </c>
      <c r="AA12" s="49">
        <v>0</v>
      </c>
      <c r="AB12" s="71">
        <v>12</v>
      </c>
      <c r="AC12" s="71"/>
      <c r="AD12" s="72"/>
      <c r="AE12" s="78" t="s">
        <v>453</v>
      </c>
      <c r="AF12" s="78">
        <v>413</v>
      </c>
      <c r="AG12" s="78">
        <v>498</v>
      </c>
      <c r="AH12" s="78">
        <v>17523</v>
      </c>
      <c r="AI12" s="78">
        <v>10213</v>
      </c>
      <c r="AJ12" s="78"/>
      <c r="AK12" s="78" t="s">
        <v>498</v>
      </c>
      <c r="AL12" s="78" t="s">
        <v>539</v>
      </c>
      <c r="AM12" s="78"/>
      <c r="AN12" s="78"/>
      <c r="AO12" s="80">
        <v>40096.33472222222</v>
      </c>
      <c r="AP12" s="78"/>
      <c r="AQ12" s="78" t="b">
        <v>1</v>
      </c>
      <c r="AR12" s="78" t="b">
        <v>0</v>
      </c>
      <c r="AS12" s="78" t="b">
        <v>1</v>
      </c>
      <c r="AT12" s="78" t="s">
        <v>397</v>
      </c>
      <c r="AU12" s="78">
        <v>268</v>
      </c>
      <c r="AV12" s="83" t="s">
        <v>632</v>
      </c>
      <c r="AW12" s="78" t="b">
        <v>0</v>
      </c>
      <c r="AX12" s="78" t="s">
        <v>659</v>
      </c>
      <c r="AY12" s="83" t="s">
        <v>669</v>
      </c>
      <c r="AZ12" s="78" t="s">
        <v>66</v>
      </c>
      <c r="BA12" s="78" t="str">
        <f>REPLACE(INDEX(GroupVertices[Group],MATCH(Vertices[[#This Row],[Vertex]],GroupVertices[Vertex],0)),1,1,"")</f>
        <v>2</v>
      </c>
      <c r="BB12" s="48"/>
      <c r="BC12" s="48"/>
      <c r="BD12" s="48"/>
      <c r="BE12" s="48"/>
      <c r="BF12" s="48"/>
      <c r="BG12" s="48"/>
      <c r="BH12" s="121" t="s">
        <v>938</v>
      </c>
      <c r="BI12" s="121" t="s">
        <v>938</v>
      </c>
      <c r="BJ12" s="121" t="s">
        <v>960</v>
      </c>
      <c r="BK12" s="121" t="s">
        <v>960</v>
      </c>
      <c r="BL12" s="121">
        <v>1</v>
      </c>
      <c r="BM12" s="124">
        <v>5</v>
      </c>
      <c r="BN12" s="121">
        <v>0</v>
      </c>
      <c r="BO12" s="124">
        <v>0</v>
      </c>
      <c r="BP12" s="121">
        <v>0</v>
      </c>
      <c r="BQ12" s="124">
        <v>0</v>
      </c>
      <c r="BR12" s="121">
        <v>19</v>
      </c>
      <c r="BS12" s="124">
        <v>95</v>
      </c>
      <c r="BT12" s="121">
        <v>20</v>
      </c>
      <c r="BU12" s="2"/>
      <c r="BV12" s="3"/>
      <c r="BW12" s="3"/>
      <c r="BX12" s="3"/>
      <c r="BY12" s="3"/>
    </row>
    <row r="13" spans="1:77" ht="41.45" customHeight="1">
      <c r="A13" s="64" t="s">
        <v>219</v>
      </c>
      <c r="C13" s="65"/>
      <c r="D13" s="65" t="s">
        <v>64</v>
      </c>
      <c r="E13" s="66">
        <v>165.59076238174737</v>
      </c>
      <c r="F13" s="68">
        <v>99.98168014000285</v>
      </c>
      <c r="G13" s="100" t="s">
        <v>301</v>
      </c>
      <c r="H13" s="65"/>
      <c r="I13" s="69" t="s">
        <v>219</v>
      </c>
      <c r="J13" s="70"/>
      <c r="K13" s="70"/>
      <c r="L13" s="69" t="s">
        <v>716</v>
      </c>
      <c r="M13" s="73">
        <v>7.10539867504851</v>
      </c>
      <c r="N13" s="74">
        <v>6116.13232421875</v>
      </c>
      <c r="O13" s="74">
        <v>3306.373779296875</v>
      </c>
      <c r="P13" s="75"/>
      <c r="Q13" s="76"/>
      <c r="R13" s="76"/>
      <c r="S13" s="86"/>
      <c r="T13" s="48">
        <v>0</v>
      </c>
      <c r="U13" s="48">
        <v>5</v>
      </c>
      <c r="V13" s="49">
        <v>178.333333</v>
      </c>
      <c r="W13" s="49">
        <v>0.009615</v>
      </c>
      <c r="X13" s="49">
        <v>0.008387</v>
      </c>
      <c r="Y13" s="49">
        <v>1.561355</v>
      </c>
      <c r="Z13" s="49">
        <v>0.1</v>
      </c>
      <c r="AA13" s="49">
        <v>0</v>
      </c>
      <c r="AB13" s="71">
        <v>13</v>
      </c>
      <c r="AC13" s="71"/>
      <c r="AD13" s="72"/>
      <c r="AE13" s="78" t="s">
        <v>454</v>
      </c>
      <c r="AF13" s="78">
        <v>137</v>
      </c>
      <c r="AG13" s="78">
        <v>231</v>
      </c>
      <c r="AH13" s="78">
        <v>5445</v>
      </c>
      <c r="AI13" s="78">
        <v>9153</v>
      </c>
      <c r="AJ13" s="78"/>
      <c r="AK13" s="78" t="s">
        <v>499</v>
      </c>
      <c r="AL13" s="78" t="s">
        <v>540</v>
      </c>
      <c r="AM13" s="78"/>
      <c r="AN13" s="78"/>
      <c r="AO13" s="80">
        <v>42644.07005787037</v>
      </c>
      <c r="AP13" s="78"/>
      <c r="AQ13" s="78" t="b">
        <v>1</v>
      </c>
      <c r="AR13" s="78" t="b">
        <v>0</v>
      </c>
      <c r="AS13" s="78" t="b">
        <v>1</v>
      </c>
      <c r="AT13" s="78" t="s">
        <v>397</v>
      </c>
      <c r="AU13" s="78">
        <v>8</v>
      </c>
      <c r="AV13" s="78"/>
      <c r="AW13" s="78" t="b">
        <v>0</v>
      </c>
      <c r="AX13" s="78" t="s">
        <v>659</v>
      </c>
      <c r="AY13" s="83" t="s">
        <v>670</v>
      </c>
      <c r="AZ13" s="78" t="s">
        <v>66</v>
      </c>
      <c r="BA13" s="78" t="str">
        <f>REPLACE(INDEX(GroupVertices[Group],MATCH(Vertices[[#This Row],[Vertex]],GroupVertices[Vertex],0)),1,1,"")</f>
        <v>2</v>
      </c>
      <c r="BB13" s="48"/>
      <c r="BC13" s="48"/>
      <c r="BD13" s="48"/>
      <c r="BE13" s="48"/>
      <c r="BF13" s="48"/>
      <c r="BG13" s="48"/>
      <c r="BH13" s="121" t="s">
        <v>943</v>
      </c>
      <c r="BI13" s="121" t="s">
        <v>956</v>
      </c>
      <c r="BJ13" s="121" t="s">
        <v>965</v>
      </c>
      <c r="BK13" s="121" t="s">
        <v>965</v>
      </c>
      <c r="BL13" s="121">
        <v>6</v>
      </c>
      <c r="BM13" s="124">
        <v>11.11111111111111</v>
      </c>
      <c r="BN13" s="121">
        <v>0</v>
      </c>
      <c r="BO13" s="124">
        <v>0</v>
      </c>
      <c r="BP13" s="121">
        <v>0</v>
      </c>
      <c r="BQ13" s="124">
        <v>0</v>
      </c>
      <c r="BR13" s="121">
        <v>48</v>
      </c>
      <c r="BS13" s="124">
        <v>88.88888888888889</v>
      </c>
      <c r="BT13" s="121">
        <v>54</v>
      </c>
      <c r="BU13" s="2"/>
      <c r="BV13" s="3"/>
      <c r="BW13" s="3"/>
      <c r="BX13" s="3"/>
      <c r="BY13" s="3"/>
    </row>
    <row r="14" spans="1:77" ht="41.45" customHeight="1">
      <c r="A14" s="64" t="s">
        <v>242</v>
      </c>
      <c r="C14" s="65"/>
      <c r="D14" s="65" t="s">
        <v>64</v>
      </c>
      <c r="E14" s="66">
        <v>275.5675755889445</v>
      </c>
      <c r="F14" s="68">
        <v>99.42058486086952</v>
      </c>
      <c r="G14" s="100" t="s">
        <v>643</v>
      </c>
      <c r="H14" s="65"/>
      <c r="I14" s="69" t="s">
        <v>242</v>
      </c>
      <c r="J14" s="70"/>
      <c r="K14" s="70"/>
      <c r="L14" s="69" t="s">
        <v>717</v>
      </c>
      <c r="M14" s="73">
        <v>194.09975203421823</v>
      </c>
      <c r="N14" s="74">
        <v>5658.771484375</v>
      </c>
      <c r="O14" s="74">
        <v>449.8372497558594</v>
      </c>
      <c r="P14" s="75"/>
      <c r="Q14" s="76"/>
      <c r="R14" s="76"/>
      <c r="S14" s="86"/>
      <c r="T14" s="48">
        <v>1</v>
      </c>
      <c r="U14" s="48">
        <v>0</v>
      </c>
      <c r="V14" s="49">
        <v>0</v>
      </c>
      <c r="W14" s="49">
        <v>0.006757</v>
      </c>
      <c r="X14" s="49">
        <v>0.001062</v>
      </c>
      <c r="Y14" s="49">
        <v>0.41543</v>
      </c>
      <c r="Z14" s="49">
        <v>0</v>
      </c>
      <c r="AA14" s="49">
        <v>0</v>
      </c>
      <c r="AB14" s="71">
        <v>14</v>
      </c>
      <c r="AC14" s="71"/>
      <c r="AD14" s="72"/>
      <c r="AE14" s="78" t="s">
        <v>455</v>
      </c>
      <c r="AF14" s="78">
        <v>122</v>
      </c>
      <c r="AG14" s="78">
        <v>7306</v>
      </c>
      <c r="AH14" s="78">
        <v>962</v>
      </c>
      <c r="AI14" s="78">
        <v>679</v>
      </c>
      <c r="AJ14" s="78"/>
      <c r="AK14" s="78" t="s">
        <v>500</v>
      </c>
      <c r="AL14" s="78" t="s">
        <v>541</v>
      </c>
      <c r="AM14" s="83" t="s">
        <v>570</v>
      </c>
      <c r="AN14" s="78"/>
      <c r="AO14" s="80">
        <v>40349.98857638889</v>
      </c>
      <c r="AP14" s="83" t="s">
        <v>598</v>
      </c>
      <c r="AQ14" s="78" t="b">
        <v>0</v>
      </c>
      <c r="AR14" s="78" t="b">
        <v>0</v>
      </c>
      <c r="AS14" s="78" t="b">
        <v>1</v>
      </c>
      <c r="AT14" s="78" t="s">
        <v>397</v>
      </c>
      <c r="AU14" s="78">
        <v>154</v>
      </c>
      <c r="AV14" s="83" t="s">
        <v>634</v>
      </c>
      <c r="AW14" s="78" t="b">
        <v>0</v>
      </c>
      <c r="AX14" s="78" t="s">
        <v>659</v>
      </c>
      <c r="AY14" s="83" t="s">
        <v>671</v>
      </c>
      <c r="AZ14" s="78" t="s">
        <v>65</v>
      </c>
      <c r="BA14" s="78" t="str">
        <f>REPLACE(INDEX(GroupVertices[Group],MATCH(Vertices[[#This Row],[Vertex]],GroupVertices[Vertex],0)),1,1,"")</f>
        <v>2</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4" t="s">
        <v>243</v>
      </c>
      <c r="C15" s="65"/>
      <c r="D15" s="65" t="s">
        <v>64</v>
      </c>
      <c r="E15" s="66">
        <v>254.69141161194585</v>
      </c>
      <c r="F15" s="68">
        <v>99.52709383046331</v>
      </c>
      <c r="G15" s="100" t="s">
        <v>644</v>
      </c>
      <c r="H15" s="65"/>
      <c r="I15" s="69" t="s">
        <v>243</v>
      </c>
      <c r="J15" s="70"/>
      <c r="K15" s="70"/>
      <c r="L15" s="69" t="s">
        <v>718</v>
      </c>
      <c r="M15" s="73">
        <v>158.6038627675942</v>
      </c>
      <c r="N15" s="74">
        <v>7166.5986328125</v>
      </c>
      <c r="O15" s="74">
        <v>1332.53857421875</v>
      </c>
      <c r="P15" s="75"/>
      <c r="Q15" s="76"/>
      <c r="R15" s="76"/>
      <c r="S15" s="86"/>
      <c r="T15" s="48">
        <v>1</v>
      </c>
      <c r="U15" s="48">
        <v>0</v>
      </c>
      <c r="V15" s="49">
        <v>0</v>
      </c>
      <c r="W15" s="49">
        <v>0.006757</v>
      </c>
      <c r="X15" s="49">
        <v>0.001062</v>
      </c>
      <c r="Y15" s="49">
        <v>0.41543</v>
      </c>
      <c r="Z15" s="49">
        <v>0</v>
      </c>
      <c r="AA15" s="49">
        <v>0</v>
      </c>
      <c r="AB15" s="71">
        <v>15</v>
      </c>
      <c r="AC15" s="71"/>
      <c r="AD15" s="72"/>
      <c r="AE15" s="78" t="s">
        <v>456</v>
      </c>
      <c r="AF15" s="78">
        <v>252</v>
      </c>
      <c r="AG15" s="78">
        <v>5963</v>
      </c>
      <c r="AH15" s="78">
        <v>985</v>
      </c>
      <c r="AI15" s="78">
        <v>584</v>
      </c>
      <c r="AJ15" s="78"/>
      <c r="AK15" s="78" t="s">
        <v>501</v>
      </c>
      <c r="AL15" s="78" t="s">
        <v>542</v>
      </c>
      <c r="AM15" s="83" t="s">
        <v>571</v>
      </c>
      <c r="AN15" s="78"/>
      <c r="AO15" s="80">
        <v>41313.17364583333</v>
      </c>
      <c r="AP15" s="83" t="s">
        <v>599</v>
      </c>
      <c r="AQ15" s="78" t="b">
        <v>0</v>
      </c>
      <c r="AR15" s="78" t="b">
        <v>0</v>
      </c>
      <c r="AS15" s="78" t="b">
        <v>0</v>
      </c>
      <c r="AT15" s="78" t="s">
        <v>397</v>
      </c>
      <c r="AU15" s="78">
        <v>126</v>
      </c>
      <c r="AV15" s="83" t="s">
        <v>635</v>
      </c>
      <c r="AW15" s="78" t="b">
        <v>0</v>
      </c>
      <c r="AX15" s="78" t="s">
        <v>659</v>
      </c>
      <c r="AY15" s="83" t="s">
        <v>672</v>
      </c>
      <c r="AZ15" s="78" t="s">
        <v>65</v>
      </c>
      <c r="BA15" s="78" t="str">
        <f>REPLACE(INDEX(GroupVertices[Group],MATCH(Vertices[[#This Row],[Vertex]],GroupVertices[Vertex],0)),1,1,"")</f>
        <v>2</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4" t="s">
        <v>221</v>
      </c>
      <c r="C16" s="65"/>
      <c r="D16" s="65" t="s">
        <v>64</v>
      </c>
      <c r="E16" s="66">
        <v>174.24900760526805</v>
      </c>
      <c r="F16" s="68">
        <v>99.9375062784513</v>
      </c>
      <c r="G16" s="100" t="s">
        <v>303</v>
      </c>
      <c r="H16" s="65"/>
      <c r="I16" s="69" t="s">
        <v>221</v>
      </c>
      <c r="J16" s="70"/>
      <c r="K16" s="70"/>
      <c r="L16" s="69" t="s">
        <v>719</v>
      </c>
      <c r="M16" s="73">
        <v>21.827074268130847</v>
      </c>
      <c r="N16" s="74">
        <v>4242.5908203125</v>
      </c>
      <c r="O16" s="74">
        <v>5797.57177734375</v>
      </c>
      <c r="P16" s="75"/>
      <c r="Q16" s="76"/>
      <c r="R16" s="76"/>
      <c r="S16" s="86"/>
      <c r="T16" s="48">
        <v>0</v>
      </c>
      <c r="U16" s="48">
        <v>3</v>
      </c>
      <c r="V16" s="49">
        <v>4.333333</v>
      </c>
      <c r="W16" s="49">
        <v>0.009259</v>
      </c>
      <c r="X16" s="49">
        <v>0.008118</v>
      </c>
      <c r="Y16" s="49">
        <v>0.855125</v>
      </c>
      <c r="Z16" s="49">
        <v>0.3333333333333333</v>
      </c>
      <c r="AA16" s="49">
        <v>0</v>
      </c>
      <c r="AB16" s="71">
        <v>16</v>
      </c>
      <c r="AC16" s="71"/>
      <c r="AD16" s="72"/>
      <c r="AE16" s="78" t="s">
        <v>457</v>
      </c>
      <c r="AF16" s="78">
        <v>1054</v>
      </c>
      <c r="AG16" s="78">
        <v>788</v>
      </c>
      <c r="AH16" s="78">
        <v>14420</v>
      </c>
      <c r="AI16" s="78">
        <v>14570</v>
      </c>
      <c r="AJ16" s="78"/>
      <c r="AK16" s="78" t="s">
        <v>502</v>
      </c>
      <c r="AL16" s="78" t="s">
        <v>543</v>
      </c>
      <c r="AM16" s="78"/>
      <c r="AN16" s="78"/>
      <c r="AO16" s="80">
        <v>42444.461388888885</v>
      </c>
      <c r="AP16" s="83" t="s">
        <v>600</v>
      </c>
      <c r="AQ16" s="78" t="b">
        <v>1</v>
      </c>
      <c r="AR16" s="78" t="b">
        <v>0</v>
      </c>
      <c r="AS16" s="78" t="b">
        <v>1</v>
      </c>
      <c r="AT16" s="78" t="s">
        <v>629</v>
      </c>
      <c r="AU16" s="78">
        <v>6</v>
      </c>
      <c r="AV16" s="78"/>
      <c r="AW16" s="78" t="b">
        <v>0</v>
      </c>
      <c r="AX16" s="78" t="s">
        <v>659</v>
      </c>
      <c r="AY16" s="83" t="s">
        <v>673</v>
      </c>
      <c r="AZ16" s="78" t="s">
        <v>66</v>
      </c>
      <c r="BA16" s="78" t="str">
        <f>REPLACE(INDEX(GroupVertices[Group],MATCH(Vertices[[#This Row],[Vertex]],GroupVertices[Vertex],0)),1,1,"")</f>
        <v>2</v>
      </c>
      <c r="BB16" s="48"/>
      <c r="BC16" s="48"/>
      <c r="BD16" s="48"/>
      <c r="BE16" s="48"/>
      <c r="BF16" s="48"/>
      <c r="BG16" s="48"/>
      <c r="BH16" s="121" t="s">
        <v>944</v>
      </c>
      <c r="BI16" s="121" t="s">
        <v>944</v>
      </c>
      <c r="BJ16" s="121" t="s">
        <v>966</v>
      </c>
      <c r="BK16" s="121" t="s">
        <v>966</v>
      </c>
      <c r="BL16" s="121">
        <v>1</v>
      </c>
      <c r="BM16" s="124">
        <v>10</v>
      </c>
      <c r="BN16" s="121">
        <v>0</v>
      </c>
      <c r="BO16" s="124">
        <v>0</v>
      </c>
      <c r="BP16" s="121">
        <v>0</v>
      </c>
      <c r="BQ16" s="124">
        <v>0</v>
      </c>
      <c r="BR16" s="121">
        <v>9</v>
      </c>
      <c r="BS16" s="124">
        <v>90</v>
      </c>
      <c r="BT16" s="121">
        <v>10</v>
      </c>
      <c r="BU16" s="2"/>
      <c r="BV16" s="3"/>
      <c r="BW16" s="3"/>
      <c r="BX16" s="3"/>
      <c r="BY16" s="3"/>
    </row>
    <row r="17" spans="1:77" ht="41.45" customHeight="1">
      <c r="A17" s="64" t="s">
        <v>222</v>
      </c>
      <c r="C17" s="65"/>
      <c r="D17" s="65" t="s">
        <v>64</v>
      </c>
      <c r="E17" s="66">
        <v>175.95889445371915</v>
      </c>
      <c r="F17" s="68">
        <v>99.92878253559552</v>
      </c>
      <c r="G17" s="100" t="s">
        <v>304</v>
      </c>
      <c r="H17" s="65"/>
      <c r="I17" s="69" t="s">
        <v>222</v>
      </c>
      <c r="J17" s="70"/>
      <c r="K17" s="70"/>
      <c r="L17" s="69" t="s">
        <v>720</v>
      </c>
      <c r="M17" s="73">
        <v>24.7344069705349</v>
      </c>
      <c r="N17" s="74">
        <v>5660.51318359375</v>
      </c>
      <c r="O17" s="74">
        <v>9605.1572265625</v>
      </c>
      <c r="P17" s="75"/>
      <c r="Q17" s="76"/>
      <c r="R17" s="76"/>
      <c r="S17" s="86"/>
      <c r="T17" s="48">
        <v>0</v>
      </c>
      <c r="U17" s="48">
        <v>1</v>
      </c>
      <c r="V17" s="49">
        <v>0</v>
      </c>
      <c r="W17" s="49">
        <v>0.008333</v>
      </c>
      <c r="X17" s="49">
        <v>0.003216</v>
      </c>
      <c r="Y17" s="49">
        <v>0.397729</v>
      </c>
      <c r="Z17" s="49">
        <v>0</v>
      </c>
      <c r="AA17" s="49">
        <v>0</v>
      </c>
      <c r="AB17" s="71">
        <v>17</v>
      </c>
      <c r="AC17" s="71"/>
      <c r="AD17" s="72"/>
      <c r="AE17" s="78" t="s">
        <v>458</v>
      </c>
      <c r="AF17" s="78">
        <v>1081</v>
      </c>
      <c r="AG17" s="78">
        <v>898</v>
      </c>
      <c r="AH17" s="78">
        <v>25634</v>
      </c>
      <c r="AI17" s="78">
        <v>20644</v>
      </c>
      <c r="AJ17" s="78"/>
      <c r="AK17" s="78" t="s">
        <v>503</v>
      </c>
      <c r="AL17" s="78" t="s">
        <v>544</v>
      </c>
      <c r="AM17" s="78"/>
      <c r="AN17" s="78"/>
      <c r="AO17" s="80">
        <v>41212.88377314815</v>
      </c>
      <c r="AP17" s="83" t="s">
        <v>601</v>
      </c>
      <c r="AQ17" s="78" t="b">
        <v>1</v>
      </c>
      <c r="AR17" s="78" t="b">
        <v>0</v>
      </c>
      <c r="AS17" s="78" t="b">
        <v>0</v>
      </c>
      <c r="AT17" s="78" t="s">
        <v>397</v>
      </c>
      <c r="AU17" s="78">
        <v>53</v>
      </c>
      <c r="AV17" s="83" t="s">
        <v>632</v>
      </c>
      <c r="AW17" s="78" t="b">
        <v>0</v>
      </c>
      <c r="AX17" s="78" t="s">
        <v>659</v>
      </c>
      <c r="AY17" s="83" t="s">
        <v>674</v>
      </c>
      <c r="AZ17" s="78" t="s">
        <v>66</v>
      </c>
      <c r="BA17" s="78" t="str">
        <f>REPLACE(INDEX(GroupVertices[Group],MATCH(Vertices[[#This Row],[Vertex]],GroupVertices[Vertex],0)),1,1,"")</f>
        <v>2</v>
      </c>
      <c r="BB17" s="48"/>
      <c r="BC17" s="48"/>
      <c r="BD17" s="48"/>
      <c r="BE17" s="48"/>
      <c r="BF17" s="48"/>
      <c r="BG17" s="48"/>
      <c r="BH17" s="121" t="s">
        <v>938</v>
      </c>
      <c r="BI17" s="121" t="s">
        <v>938</v>
      </c>
      <c r="BJ17" s="121" t="s">
        <v>960</v>
      </c>
      <c r="BK17" s="121" t="s">
        <v>960</v>
      </c>
      <c r="BL17" s="121">
        <v>1</v>
      </c>
      <c r="BM17" s="124">
        <v>5</v>
      </c>
      <c r="BN17" s="121">
        <v>0</v>
      </c>
      <c r="BO17" s="124">
        <v>0</v>
      </c>
      <c r="BP17" s="121">
        <v>0</v>
      </c>
      <c r="BQ17" s="124">
        <v>0</v>
      </c>
      <c r="BR17" s="121">
        <v>19</v>
      </c>
      <c r="BS17" s="124">
        <v>95</v>
      </c>
      <c r="BT17" s="121">
        <v>20</v>
      </c>
      <c r="BU17" s="2"/>
      <c r="BV17" s="3"/>
      <c r="BW17" s="3"/>
      <c r="BX17" s="3"/>
      <c r="BY17" s="3"/>
    </row>
    <row r="18" spans="1:77" ht="41.45" customHeight="1">
      <c r="A18" s="64" t="s">
        <v>223</v>
      </c>
      <c r="C18" s="65"/>
      <c r="D18" s="65" t="s">
        <v>64</v>
      </c>
      <c r="E18" s="66">
        <v>665.9347430903358</v>
      </c>
      <c r="F18" s="68">
        <v>97.42895436689419</v>
      </c>
      <c r="G18" s="100" t="s">
        <v>305</v>
      </c>
      <c r="H18" s="65"/>
      <c r="I18" s="69" t="s">
        <v>223</v>
      </c>
      <c r="J18" s="70"/>
      <c r="K18" s="70"/>
      <c r="L18" s="69" t="s">
        <v>721</v>
      </c>
      <c r="M18" s="73">
        <v>857.8438079930633</v>
      </c>
      <c r="N18" s="74">
        <v>1014.9462280273438</v>
      </c>
      <c r="O18" s="74">
        <v>4760.73779296875</v>
      </c>
      <c r="P18" s="75"/>
      <c r="Q18" s="76"/>
      <c r="R18" s="76"/>
      <c r="S18" s="86"/>
      <c r="T18" s="48">
        <v>0</v>
      </c>
      <c r="U18" s="48">
        <v>10</v>
      </c>
      <c r="V18" s="49">
        <v>19.733333</v>
      </c>
      <c r="W18" s="49">
        <v>0.009434</v>
      </c>
      <c r="X18" s="49">
        <v>0.063498</v>
      </c>
      <c r="Y18" s="49">
        <v>1.679888</v>
      </c>
      <c r="Z18" s="49">
        <v>0.1</v>
      </c>
      <c r="AA18" s="49">
        <v>0</v>
      </c>
      <c r="AB18" s="71">
        <v>18</v>
      </c>
      <c r="AC18" s="71"/>
      <c r="AD18" s="72"/>
      <c r="AE18" s="78" t="s">
        <v>459</v>
      </c>
      <c r="AF18" s="78">
        <v>29224</v>
      </c>
      <c r="AG18" s="78">
        <v>32419</v>
      </c>
      <c r="AH18" s="78">
        <v>92805</v>
      </c>
      <c r="AI18" s="78">
        <v>58655</v>
      </c>
      <c r="AJ18" s="78"/>
      <c r="AK18" s="78" t="s">
        <v>504</v>
      </c>
      <c r="AL18" s="78" t="s">
        <v>545</v>
      </c>
      <c r="AM18" s="83" t="s">
        <v>572</v>
      </c>
      <c r="AN18" s="78"/>
      <c r="AO18" s="80">
        <v>40219.56893518518</v>
      </c>
      <c r="AP18" s="83" t="s">
        <v>602</v>
      </c>
      <c r="AQ18" s="78" t="b">
        <v>0</v>
      </c>
      <c r="AR18" s="78" t="b">
        <v>0</v>
      </c>
      <c r="AS18" s="78" t="b">
        <v>0</v>
      </c>
      <c r="AT18" s="78" t="s">
        <v>397</v>
      </c>
      <c r="AU18" s="78">
        <v>1086</v>
      </c>
      <c r="AV18" s="83" t="s">
        <v>632</v>
      </c>
      <c r="AW18" s="78" t="b">
        <v>0</v>
      </c>
      <c r="AX18" s="78" t="s">
        <v>659</v>
      </c>
      <c r="AY18" s="83" t="s">
        <v>675</v>
      </c>
      <c r="AZ18" s="78" t="s">
        <v>66</v>
      </c>
      <c r="BA18" s="78" t="str">
        <f>REPLACE(INDEX(GroupVertices[Group],MATCH(Vertices[[#This Row],[Vertex]],GroupVertices[Vertex],0)),1,1,"")</f>
        <v>1</v>
      </c>
      <c r="BB18" s="48"/>
      <c r="BC18" s="48"/>
      <c r="BD18" s="48"/>
      <c r="BE18" s="48"/>
      <c r="BF18" s="48"/>
      <c r="BG18" s="48"/>
      <c r="BH18" s="121" t="s">
        <v>945</v>
      </c>
      <c r="BI18" s="121" t="s">
        <v>945</v>
      </c>
      <c r="BJ18" s="121" t="s">
        <v>967</v>
      </c>
      <c r="BK18" s="121" t="s">
        <v>967</v>
      </c>
      <c r="BL18" s="121">
        <v>0</v>
      </c>
      <c r="BM18" s="124">
        <v>0</v>
      </c>
      <c r="BN18" s="121">
        <v>0</v>
      </c>
      <c r="BO18" s="124">
        <v>0</v>
      </c>
      <c r="BP18" s="121">
        <v>0</v>
      </c>
      <c r="BQ18" s="124">
        <v>0</v>
      </c>
      <c r="BR18" s="121">
        <v>11</v>
      </c>
      <c r="BS18" s="124">
        <v>100</v>
      </c>
      <c r="BT18" s="121">
        <v>11</v>
      </c>
      <c r="BU18" s="2"/>
      <c r="BV18" s="3"/>
      <c r="BW18" s="3"/>
      <c r="BX18" s="3"/>
      <c r="BY18" s="3"/>
    </row>
    <row r="19" spans="1:77" ht="41.45" customHeight="1">
      <c r="A19" s="64" t="s">
        <v>244</v>
      </c>
      <c r="C19" s="65"/>
      <c r="D19" s="65" t="s">
        <v>64</v>
      </c>
      <c r="E19" s="66">
        <v>162</v>
      </c>
      <c r="F19" s="68">
        <v>100</v>
      </c>
      <c r="G19" s="100" t="s">
        <v>645</v>
      </c>
      <c r="H19" s="65"/>
      <c r="I19" s="69" t="s">
        <v>244</v>
      </c>
      <c r="J19" s="70"/>
      <c r="K19" s="70"/>
      <c r="L19" s="69" t="s">
        <v>722</v>
      </c>
      <c r="M19" s="73">
        <v>1</v>
      </c>
      <c r="N19" s="74">
        <v>2871.300537109375</v>
      </c>
      <c r="O19" s="74">
        <v>5645.572265625</v>
      </c>
      <c r="P19" s="75"/>
      <c r="Q19" s="76"/>
      <c r="R19" s="76"/>
      <c r="S19" s="86"/>
      <c r="T19" s="48">
        <v>5</v>
      </c>
      <c r="U19" s="48">
        <v>0</v>
      </c>
      <c r="V19" s="49">
        <v>1.2</v>
      </c>
      <c r="W19" s="49">
        <v>0.00885</v>
      </c>
      <c r="X19" s="49">
        <v>0.044624</v>
      </c>
      <c r="Y19" s="49">
        <v>0.886715</v>
      </c>
      <c r="Z19" s="49">
        <v>0.2</v>
      </c>
      <c r="AA19" s="49">
        <v>0</v>
      </c>
      <c r="AB19" s="71">
        <v>19</v>
      </c>
      <c r="AC19" s="71"/>
      <c r="AD19" s="72"/>
      <c r="AE19" s="78" t="s">
        <v>460</v>
      </c>
      <c r="AF19" s="78">
        <v>1</v>
      </c>
      <c r="AG19" s="78">
        <v>0</v>
      </c>
      <c r="AH19" s="78">
        <v>0</v>
      </c>
      <c r="AI19" s="78">
        <v>0</v>
      </c>
      <c r="AJ19" s="78"/>
      <c r="AK19" s="78"/>
      <c r="AL19" s="78"/>
      <c r="AM19" s="78"/>
      <c r="AN19" s="78"/>
      <c r="AO19" s="80">
        <v>41099.88547453703</v>
      </c>
      <c r="AP19" s="78"/>
      <c r="AQ19" s="78" t="b">
        <v>1</v>
      </c>
      <c r="AR19" s="78" t="b">
        <v>1</v>
      </c>
      <c r="AS19" s="78" t="b">
        <v>0</v>
      </c>
      <c r="AT19" s="78" t="s">
        <v>630</v>
      </c>
      <c r="AU19" s="78">
        <v>0</v>
      </c>
      <c r="AV19" s="83" t="s">
        <v>632</v>
      </c>
      <c r="AW19" s="78" t="b">
        <v>0</v>
      </c>
      <c r="AX19" s="78" t="s">
        <v>659</v>
      </c>
      <c r="AY19" s="83" t="s">
        <v>676</v>
      </c>
      <c r="AZ19" s="78" t="s">
        <v>65</v>
      </c>
      <c r="BA19" s="78" t="str">
        <f>REPLACE(INDEX(GroupVertices[Group],MATCH(Vertices[[#This Row],[Vertex]],GroupVertices[Vertex],0)),1,1,"")</f>
        <v>1</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245</v>
      </c>
      <c r="C20" s="65"/>
      <c r="D20" s="65" t="s">
        <v>64</v>
      </c>
      <c r="E20" s="66">
        <v>486.94067890929324</v>
      </c>
      <c r="F20" s="68">
        <v>98.34217163038824</v>
      </c>
      <c r="G20" s="100" t="s">
        <v>646</v>
      </c>
      <c r="H20" s="65"/>
      <c r="I20" s="69" t="s">
        <v>245</v>
      </c>
      <c r="J20" s="70"/>
      <c r="K20" s="70"/>
      <c r="L20" s="69" t="s">
        <v>723</v>
      </c>
      <c r="M20" s="73">
        <v>553.4989346459482</v>
      </c>
      <c r="N20" s="74">
        <v>2292.146728515625</v>
      </c>
      <c r="O20" s="74">
        <v>8240.423828125</v>
      </c>
      <c r="P20" s="75"/>
      <c r="Q20" s="76"/>
      <c r="R20" s="76"/>
      <c r="S20" s="86"/>
      <c r="T20" s="48">
        <v>5</v>
      </c>
      <c r="U20" s="48">
        <v>0</v>
      </c>
      <c r="V20" s="49">
        <v>1.2</v>
      </c>
      <c r="W20" s="49">
        <v>0.00885</v>
      </c>
      <c r="X20" s="49">
        <v>0.044624</v>
      </c>
      <c r="Y20" s="49">
        <v>0.886715</v>
      </c>
      <c r="Z20" s="49">
        <v>0.2</v>
      </c>
      <c r="AA20" s="49">
        <v>0</v>
      </c>
      <c r="AB20" s="71">
        <v>20</v>
      </c>
      <c r="AC20" s="71"/>
      <c r="AD20" s="72"/>
      <c r="AE20" s="78" t="s">
        <v>461</v>
      </c>
      <c r="AF20" s="78">
        <v>1344</v>
      </c>
      <c r="AG20" s="78">
        <v>20904</v>
      </c>
      <c r="AH20" s="78">
        <v>18624</v>
      </c>
      <c r="AI20" s="78">
        <v>13478</v>
      </c>
      <c r="AJ20" s="78"/>
      <c r="AK20" s="78" t="s">
        <v>505</v>
      </c>
      <c r="AL20" s="78"/>
      <c r="AM20" s="78"/>
      <c r="AN20" s="78"/>
      <c r="AO20" s="80">
        <v>40267.45905092593</v>
      </c>
      <c r="AP20" s="83" t="s">
        <v>603</v>
      </c>
      <c r="AQ20" s="78" t="b">
        <v>0</v>
      </c>
      <c r="AR20" s="78" t="b">
        <v>0</v>
      </c>
      <c r="AS20" s="78" t="b">
        <v>1</v>
      </c>
      <c r="AT20" s="78" t="s">
        <v>397</v>
      </c>
      <c r="AU20" s="78">
        <v>408</v>
      </c>
      <c r="AV20" s="83" t="s">
        <v>636</v>
      </c>
      <c r="AW20" s="78" t="b">
        <v>0</v>
      </c>
      <c r="AX20" s="78" t="s">
        <v>659</v>
      </c>
      <c r="AY20" s="83" t="s">
        <v>677</v>
      </c>
      <c r="AZ20" s="78" t="s">
        <v>65</v>
      </c>
      <c r="BA20" s="78" t="str">
        <f>REPLACE(INDEX(GroupVertices[Group],MATCH(Vertices[[#This Row],[Vertex]],GroupVertices[Vertex],0)),1,1,"")</f>
        <v>1</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4" t="s">
        <v>246</v>
      </c>
      <c r="C21" s="65"/>
      <c r="D21" s="65" t="s">
        <v>64</v>
      </c>
      <c r="E21" s="66">
        <v>271.47939157855683</v>
      </c>
      <c r="F21" s="68">
        <v>99.44144253697017</v>
      </c>
      <c r="G21" s="100" t="s">
        <v>647</v>
      </c>
      <c r="H21" s="65"/>
      <c r="I21" s="69" t="s">
        <v>246</v>
      </c>
      <c r="J21" s="70"/>
      <c r="K21" s="70"/>
      <c r="L21" s="69" t="s">
        <v>724</v>
      </c>
      <c r="M21" s="73">
        <v>187.14858384574308</v>
      </c>
      <c r="N21" s="74">
        <v>689.161865234375</v>
      </c>
      <c r="O21" s="74">
        <v>2482.068115234375</v>
      </c>
      <c r="P21" s="75"/>
      <c r="Q21" s="76"/>
      <c r="R21" s="76"/>
      <c r="S21" s="86"/>
      <c r="T21" s="48">
        <v>5</v>
      </c>
      <c r="U21" s="48">
        <v>0</v>
      </c>
      <c r="V21" s="49">
        <v>1.2</v>
      </c>
      <c r="W21" s="49">
        <v>0.00885</v>
      </c>
      <c r="X21" s="49">
        <v>0.044624</v>
      </c>
      <c r="Y21" s="49">
        <v>0.886715</v>
      </c>
      <c r="Z21" s="49">
        <v>0.2</v>
      </c>
      <c r="AA21" s="49">
        <v>0</v>
      </c>
      <c r="AB21" s="71">
        <v>21</v>
      </c>
      <c r="AC21" s="71"/>
      <c r="AD21" s="72"/>
      <c r="AE21" s="78" t="s">
        <v>462</v>
      </c>
      <c r="AF21" s="78">
        <v>778</v>
      </c>
      <c r="AG21" s="78">
        <v>7043</v>
      </c>
      <c r="AH21" s="78">
        <v>1736</v>
      </c>
      <c r="AI21" s="78">
        <v>2386</v>
      </c>
      <c r="AJ21" s="78"/>
      <c r="AK21" s="78" t="s">
        <v>506</v>
      </c>
      <c r="AL21" s="78" t="s">
        <v>546</v>
      </c>
      <c r="AM21" s="83" t="s">
        <v>573</v>
      </c>
      <c r="AN21" s="78"/>
      <c r="AO21" s="80">
        <v>42233.73018518519</v>
      </c>
      <c r="AP21" s="83" t="s">
        <v>604</v>
      </c>
      <c r="AQ21" s="78" t="b">
        <v>0</v>
      </c>
      <c r="AR21" s="78" t="b">
        <v>0</v>
      </c>
      <c r="AS21" s="78" t="b">
        <v>0</v>
      </c>
      <c r="AT21" s="78" t="s">
        <v>629</v>
      </c>
      <c r="AU21" s="78">
        <v>61</v>
      </c>
      <c r="AV21" s="83" t="s">
        <v>632</v>
      </c>
      <c r="AW21" s="78" t="b">
        <v>0</v>
      </c>
      <c r="AX21" s="78" t="s">
        <v>659</v>
      </c>
      <c r="AY21" s="83" t="s">
        <v>678</v>
      </c>
      <c r="AZ21" s="78" t="s">
        <v>65</v>
      </c>
      <c r="BA21" s="78" t="str">
        <f>REPLACE(INDEX(GroupVertices[Group],MATCH(Vertices[[#This Row],[Vertex]],GroupVertices[Vertex],0)),1,1,"")</f>
        <v>1</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247</v>
      </c>
      <c r="C22" s="65"/>
      <c r="D22" s="65" t="s">
        <v>64</v>
      </c>
      <c r="E22" s="66">
        <v>500.89957336301245</v>
      </c>
      <c r="F22" s="68">
        <v>98.27095416598375</v>
      </c>
      <c r="G22" s="100" t="s">
        <v>648</v>
      </c>
      <c r="H22" s="65"/>
      <c r="I22" s="69" t="s">
        <v>247</v>
      </c>
      <c r="J22" s="70"/>
      <c r="K22" s="70"/>
      <c r="L22" s="69" t="s">
        <v>725</v>
      </c>
      <c r="M22" s="73">
        <v>577.2333416164831</v>
      </c>
      <c r="N22" s="74">
        <v>2180.712890625</v>
      </c>
      <c r="O22" s="74">
        <v>2549.019775390625</v>
      </c>
      <c r="P22" s="75"/>
      <c r="Q22" s="76"/>
      <c r="R22" s="76"/>
      <c r="S22" s="86"/>
      <c r="T22" s="48">
        <v>5</v>
      </c>
      <c r="U22" s="48">
        <v>0</v>
      </c>
      <c r="V22" s="49">
        <v>1.2</v>
      </c>
      <c r="W22" s="49">
        <v>0.00885</v>
      </c>
      <c r="X22" s="49">
        <v>0.044624</v>
      </c>
      <c r="Y22" s="49">
        <v>0.886715</v>
      </c>
      <c r="Z22" s="49">
        <v>0.2</v>
      </c>
      <c r="AA22" s="49">
        <v>0</v>
      </c>
      <c r="AB22" s="71">
        <v>22</v>
      </c>
      <c r="AC22" s="71"/>
      <c r="AD22" s="72"/>
      <c r="AE22" s="78" t="s">
        <v>463</v>
      </c>
      <c r="AF22" s="78">
        <v>462</v>
      </c>
      <c r="AG22" s="78">
        <v>21802</v>
      </c>
      <c r="AH22" s="78">
        <v>9050</v>
      </c>
      <c r="AI22" s="78">
        <v>15966</v>
      </c>
      <c r="AJ22" s="78"/>
      <c r="AK22" s="78" t="s">
        <v>507</v>
      </c>
      <c r="AL22" s="78" t="s">
        <v>547</v>
      </c>
      <c r="AM22" s="83" t="s">
        <v>574</v>
      </c>
      <c r="AN22" s="78"/>
      <c r="AO22" s="80">
        <v>42382.40032407407</v>
      </c>
      <c r="AP22" s="83" t="s">
        <v>605</v>
      </c>
      <c r="AQ22" s="78" t="b">
        <v>0</v>
      </c>
      <c r="AR22" s="78" t="b">
        <v>0</v>
      </c>
      <c r="AS22" s="78" t="b">
        <v>1</v>
      </c>
      <c r="AT22" s="78" t="s">
        <v>397</v>
      </c>
      <c r="AU22" s="78">
        <v>186</v>
      </c>
      <c r="AV22" s="83" t="s">
        <v>632</v>
      </c>
      <c r="AW22" s="78" t="b">
        <v>0</v>
      </c>
      <c r="AX22" s="78" t="s">
        <v>659</v>
      </c>
      <c r="AY22" s="83" t="s">
        <v>679</v>
      </c>
      <c r="AZ22" s="78" t="s">
        <v>65</v>
      </c>
      <c r="BA22" s="78" t="str">
        <f>REPLACE(INDEX(GroupVertices[Group],MATCH(Vertices[[#This Row],[Vertex]],GroupVertices[Vertex],0)),1,1,"")</f>
        <v>1</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248</v>
      </c>
      <c r="C23" s="65"/>
      <c r="D23" s="65" t="s">
        <v>64</v>
      </c>
      <c r="E23" s="66">
        <v>447.45783713596734</v>
      </c>
      <c r="F23" s="68">
        <v>98.5436107836036</v>
      </c>
      <c r="G23" s="100" t="s">
        <v>649</v>
      </c>
      <c r="H23" s="65"/>
      <c r="I23" s="69" t="s">
        <v>248</v>
      </c>
      <c r="J23" s="70"/>
      <c r="K23" s="70"/>
      <c r="L23" s="69" t="s">
        <v>726</v>
      </c>
      <c r="M23" s="73">
        <v>486.3659795177092</v>
      </c>
      <c r="N23" s="74">
        <v>1619.71875</v>
      </c>
      <c r="O23" s="74">
        <v>9095.3720703125</v>
      </c>
      <c r="P23" s="75"/>
      <c r="Q23" s="76"/>
      <c r="R23" s="76"/>
      <c r="S23" s="86"/>
      <c r="T23" s="48">
        <v>5</v>
      </c>
      <c r="U23" s="48">
        <v>0</v>
      </c>
      <c r="V23" s="49">
        <v>1.2</v>
      </c>
      <c r="W23" s="49">
        <v>0.00885</v>
      </c>
      <c r="X23" s="49">
        <v>0.044624</v>
      </c>
      <c r="Y23" s="49">
        <v>0.886715</v>
      </c>
      <c r="Z23" s="49">
        <v>0.2</v>
      </c>
      <c r="AA23" s="49">
        <v>0</v>
      </c>
      <c r="AB23" s="71">
        <v>23</v>
      </c>
      <c r="AC23" s="71"/>
      <c r="AD23" s="72"/>
      <c r="AE23" s="78" t="s">
        <v>464</v>
      </c>
      <c r="AF23" s="78">
        <v>1679</v>
      </c>
      <c r="AG23" s="78">
        <v>18364</v>
      </c>
      <c r="AH23" s="78">
        <v>29345</v>
      </c>
      <c r="AI23" s="78">
        <v>1006</v>
      </c>
      <c r="AJ23" s="78"/>
      <c r="AK23" s="78" t="s">
        <v>508</v>
      </c>
      <c r="AL23" s="78" t="s">
        <v>534</v>
      </c>
      <c r="AM23" s="83" t="s">
        <v>575</v>
      </c>
      <c r="AN23" s="78"/>
      <c r="AO23" s="80">
        <v>39880.52673611111</v>
      </c>
      <c r="AP23" s="83" t="s">
        <v>606</v>
      </c>
      <c r="AQ23" s="78" t="b">
        <v>0</v>
      </c>
      <c r="AR23" s="78" t="b">
        <v>0</v>
      </c>
      <c r="AS23" s="78" t="b">
        <v>0</v>
      </c>
      <c r="AT23" s="78" t="s">
        <v>397</v>
      </c>
      <c r="AU23" s="78">
        <v>329</v>
      </c>
      <c r="AV23" s="83" t="s">
        <v>632</v>
      </c>
      <c r="AW23" s="78" t="b">
        <v>0</v>
      </c>
      <c r="AX23" s="78" t="s">
        <v>659</v>
      </c>
      <c r="AY23" s="83" t="s">
        <v>680</v>
      </c>
      <c r="AZ23" s="78" t="s">
        <v>65</v>
      </c>
      <c r="BA23" s="78" t="str">
        <f>REPLACE(INDEX(GroupVertices[Group],MATCH(Vertices[[#This Row],[Vertex]],GroupVertices[Vertex],0)),1,1,"")</f>
        <v>1</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4" t="s">
        <v>249</v>
      </c>
      <c r="C24" s="65"/>
      <c r="D24" s="65" t="s">
        <v>64</v>
      </c>
      <c r="E24" s="66">
        <v>619.3791875347802</v>
      </c>
      <c r="F24" s="68">
        <v>97.6664780928312</v>
      </c>
      <c r="G24" s="100" t="s">
        <v>650</v>
      </c>
      <c r="H24" s="65"/>
      <c r="I24" s="69" t="s">
        <v>249</v>
      </c>
      <c r="J24" s="70"/>
      <c r="K24" s="70"/>
      <c r="L24" s="69" t="s">
        <v>727</v>
      </c>
      <c r="M24" s="73">
        <v>778.6850675957893</v>
      </c>
      <c r="N24" s="74">
        <v>1381.291259765625</v>
      </c>
      <c r="O24" s="74">
        <v>1798.264892578125</v>
      </c>
      <c r="P24" s="75"/>
      <c r="Q24" s="76"/>
      <c r="R24" s="76"/>
      <c r="S24" s="86"/>
      <c r="T24" s="48">
        <v>5</v>
      </c>
      <c r="U24" s="48">
        <v>0</v>
      </c>
      <c r="V24" s="49">
        <v>1.2</v>
      </c>
      <c r="W24" s="49">
        <v>0.00885</v>
      </c>
      <c r="X24" s="49">
        <v>0.044624</v>
      </c>
      <c r="Y24" s="49">
        <v>0.886715</v>
      </c>
      <c r="Z24" s="49">
        <v>0.2</v>
      </c>
      <c r="AA24" s="49">
        <v>0</v>
      </c>
      <c r="AB24" s="71">
        <v>24</v>
      </c>
      <c r="AC24" s="71"/>
      <c r="AD24" s="72"/>
      <c r="AE24" s="78" t="s">
        <v>465</v>
      </c>
      <c r="AF24" s="78">
        <v>1831</v>
      </c>
      <c r="AG24" s="78">
        <v>29424</v>
      </c>
      <c r="AH24" s="78">
        <v>5621</v>
      </c>
      <c r="AI24" s="78">
        <v>7576</v>
      </c>
      <c r="AJ24" s="78"/>
      <c r="AK24" s="78" t="s">
        <v>509</v>
      </c>
      <c r="AL24" s="78" t="s">
        <v>548</v>
      </c>
      <c r="AM24" s="83" t="s">
        <v>576</v>
      </c>
      <c r="AN24" s="78"/>
      <c r="AO24" s="80">
        <v>41774.57545138889</v>
      </c>
      <c r="AP24" s="83" t="s">
        <v>607</v>
      </c>
      <c r="AQ24" s="78" t="b">
        <v>1</v>
      </c>
      <c r="AR24" s="78" t="b">
        <v>0</v>
      </c>
      <c r="AS24" s="78" t="b">
        <v>0</v>
      </c>
      <c r="AT24" s="78" t="s">
        <v>629</v>
      </c>
      <c r="AU24" s="78">
        <v>374</v>
      </c>
      <c r="AV24" s="83" t="s">
        <v>632</v>
      </c>
      <c r="AW24" s="78" t="b">
        <v>1</v>
      </c>
      <c r="AX24" s="78" t="s">
        <v>659</v>
      </c>
      <c r="AY24" s="83" t="s">
        <v>681</v>
      </c>
      <c r="AZ24" s="78" t="s">
        <v>65</v>
      </c>
      <c r="BA24" s="78" t="str">
        <f>REPLACE(INDEX(GroupVertices[Group],MATCH(Vertices[[#This Row],[Vertex]],GroupVertices[Vertex],0)),1,1,"")</f>
        <v>1</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250</v>
      </c>
      <c r="C25" s="65"/>
      <c r="D25" s="65" t="s">
        <v>64</v>
      </c>
      <c r="E25" s="66">
        <v>327.33051381932853</v>
      </c>
      <c r="F25" s="68">
        <v>99.15649337259899</v>
      </c>
      <c r="G25" s="100" t="s">
        <v>651</v>
      </c>
      <c r="H25" s="65"/>
      <c r="I25" s="69" t="s">
        <v>250</v>
      </c>
      <c r="J25" s="70"/>
      <c r="K25" s="70"/>
      <c r="L25" s="69" t="s">
        <v>728</v>
      </c>
      <c r="M25" s="73">
        <v>282.11264202517725</v>
      </c>
      <c r="N25" s="74">
        <v>270.9900207519531</v>
      </c>
      <c r="O25" s="74">
        <v>6838.6572265625</v>
      </c>
      <c r="P25" s="75"/>
      <c r="Q25" s="76"/>
      <c r="R25" s="76"/>
      <c r="S25" s="86"/>
      <c r="T25" s="48">
        <v>5</v>
      </c>
      <c r="U25" s="48">
        <v>0</v>
      </c>
      <c r="V25" s="49">
        <v>1.2</v>
      </c>
      <c r="W25" s="49">
        <v>0.00885</v>
      </c>
      <c r="X25" s="49">
        <v>0.044624</v>
      </c>
      <c r="Y25" s="49">
        <v>0.886715</v>
      </c>
      <c r="Z25" s="49">
        <v>0.2</v>
      </c>
      <c r="AA25" s="49">
        <v>0</v>
      </c>
      <c r="AB25" s="71">
        <v>25</v>
      </c>
      <c r="AC25" s="71"/>
      <c r="AD25" s="72"/>
      <c r="AE25" s="78" t="s">
        <v>466</v>
      </c>
      <c r="AF25" s="78">
        <v>529</v>
      </c>
      <c r="AG25" s="78">
        <v>10636</v>
      </c>
      <c r="AH25" s="78">
        <v>5532</v>
      </c>
      <c r="AI25" s="78">
        <v>898</v>
      </c>
      <c r="AJ25" s="78"/>
      <c r="AK25" s="78" t="s">
        <v>510</v>
      </c>
      <c r="AL25" s="78" t="s">
        <v>534</v>
      </c>
      <c r="AM25" s="83" t="s">
        <v>577</v>
      </c>
      <c r="AN25" s="78"/>
      <c r="AO25" s="80">
        <v>40312.01994212963</v>
      </c>
      <c r="AP25" s="83" t="s">
        <v>608</v>
      </c>
      <c r="AQ25" s="78" t="b">
        <v>1</v>
      </c>
      <c r="AR25" s="78" t="b">
        <v>0</v>
      </c>
      <c r="AS25" s="78" t="b">
        <v>1</v>
      </c>
      <c r="AT25" s="78" t="s">
        <v>397</v>
      </c>
      <c r="AU25" s="78">
        <v>199</v>
      </c>
      <c r="AV25" s="83" t="s">
        <v>632</v>
      </c>
      <c r="AW25" s="78" t="b">
        <v>0</v>
      </c>
      <c r="AX25" s="78" t="s">
        <v>659</v>
      </c>
      <c r="AY25" s="83" t="s">
        <v>682</v>
      </c>
      <c r="AZ25" s="78" t="s">
        <v>65</v>
      </c>
      <c r="BA25" s="78" t="str">
        <f>REPLACE(INDEX(GroupVertices[Group],MATCH(Vertices[[#This Row],[Vertex]],GroupVertices[Vertex],0)),1,1,"")</f>
        <v>1</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251</v>
      </c>
      <c r="C26" s="65"/>
      <c r="D26" s="65" t="s">
        <v>64</v>
      </c>
      <c r="E26" s="66">
        <v>688.1788165460954</v>
      </c>
      <c r="F26" s="68">
        <v>97.31546640301578</v>
      </c>
      <c r="G26" s="100" t="s">
        <v>652</v>
      </c>
      <c r="H26" s="65"/>
      <c r="I26" s="69" t="s">
        <v>251</v>
      </c>
      <c r="J26" s="70"/>
      <c r="K26" s="70"/>
      <c r="L26" s="69" t="s">
        <v>729</v>
      </c>
      <c r="M26" s="73">
        <v>895.6655634216106</v>
      </c>
      <c r="N26" s="74">
        <v>335.7688903808594</v>
      </c>
      <c r="O26" s="74">
        <v>4369.5234375</v>
      </c>
      <c r="P26" s="75"/>
      <c r="Q26" s="76"/>
      <c r="R26" s="76"/>
      <c r="S26" s="86"/>
      <c r="T26" s="48">
        <v>6</v>
      </c>
      <c r="U26" s="48">
        <v>0</v>
      </c>
      <c r="V26" s="49">
        <v>59.866667</v>
      </c>
      <c r="W26" s="49">
        <v>0.009259</v>
      </c>
      <c r="X26" s="49">
        <v>0.045988</v>
      </c>
      <c r="Y26" s="49">
        <v>1.118141</v>
      </c>
      <c r="Z26" s="49">
        <v>0.13333333333333333</v>
      </c>
      <c r="AA26" s="49">
        <v>0</v>
      </c>
      <c r="AB26" s="71">
        <v>26</v>
      </c>
      <c r="AC26" s="71"/>
      <c r="AD26" s="72"/>
      <c r="AE26" s="78" t="s">
        <v>467</v>
      </c>
      <c r="AF26" s="78">
        <v>3084</v>
      </c>
      <c r="AG26" s="78">
        <v>33850</v>
      </c>
      <c r="AH26" s="78">
        <v>7328</v>
      </c>
      <c r="AI26" s="78">
        <v>8944</v>
      </c>
      <c r="AJ26" s="78"/>
      <c r="AK26" s="78" t="s">
        <v>511</v>
      </c>
      <c r="AL26" s="78" t="s">
        <v>549</v>
      </c>
      <c r="AM26" s="83" t="s">
        <v>578</v>
      </c>
      <c r="AN26" s="78"/>
      <c r="AO26" s="80">
        <v>40848.47246527778</v>
      </c>
      <c r="AP26" s="83" t="s">
        <v>609</v>
      </c>
      <c r="AQ26" s="78" t="b">
        <v>0</v>
      </c>
      <c r="AR26" s="78" t="b">
        <v>0</v>
      </c>
      <c r="AS26" s="78" t="b">
        <v>0</v>
      </c>
      <c r="AT26" s="78" t="s">
        <v>397</v>
      </c>
      <c r="AU26" s="78">
        <v>496</v>
      </c>
      <c r="AV26" s="83" t="s">
        <v>637</v>
      </c>
      <c r="AW26" s="78" t="b">
        <v>0</v>
      </c>
      <c r="AX26" s="78" t="s">
        <v>659</v>
      </c>
      <c r="AY26" s="83" t="s">
        <v>683</v>
      </c>
      <c r="AZ26" s="78" t="s">
        <v>65</v>
      </c>
      <c r="BA26" s="78" t="str">
        <f>REPLACE(INDEX(GroupVertices[Group],MATCH(Vertices[[#This Row],[Vertex]],GroupVertices[Vertex],0)),1,1,"")</f>
        <v>1</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252</v>
      </c>
      <c r="C27" s="65"/>
      <c r="D27" s="65" t="s">
        <v>64</v>
      </c>
      <c r="E27" s="66">
        <v>227.4109441662029</v>
      </c>
      <c r="F27" s="68">
        <v>99.66627718238968</v>
      </c>
      <c r="G27" s="100" t="s">
        <v>653</v>
      </c>
      <c r="H27" s="65"/>
      <c r="I27" s="69" t="s">
        <v>252</v>
      </c>
      <c r="J27" s="70"/>
      <c r="K27" s="70"/>
      <c r="L27" s="69" t="s">
        <v>730</v>
      </c>
      <c r="M27" s="73">
        <v>112.21869101560229</v>
      </c>
      <c r="N27" s="74">
        <v>858.2118530273438</v>
      </c>
      <c r="O27" s="74">
        <v>8537.546875</v>
      </c>
      <c r="P27" s="75"/>
      <c r="Q27" s="76"/>
      <c r="R27" s="76"/>
      <c r="S27" s="86"/>
      <c r="T27" s="48">
        <v>5</v>
      </c>
      <c r="U27" s="48">
        <v>0</v>
      </c>
      <c r="V27" s="49">
        <v>1.2</v>
      </c>
      <c r="W27" s="49">
        <v>0.00885</v>
      </c>
      <c r="X27" s="49">
        <v>0.044624</v>
      </c>
      <c r="Y27" s="49">
        <v>0.886715</v>
      </c>
      <c r="Z27" s="49">
        <v>0.2</v>
      </c>
      <c r="AA27" s="49">
        <v>0</v>
      </c>
      <c r="AB27" s="71">
        <v>27</v>
      </c>
      <c r="AC27" s="71"/>
      <c r="AD27" s="72"/>
      <c r="AE27" s="78" t="s">
        <v>468</v>
      </c>
      <c r="AF27" s="78">
        <v>547</v>
      </c>
      <c r="AG27" s="78">
        <v>4208</v>
      </c>
      <c r="AH27" s="78">
        <v>3323</v>
      </c>
      <c r="AI27" s="78">
        <v>17749</v>
      </c>
      <c r="AJ27" s="78"/>
      <c r="AK27" s="78" t="s">
        <v>512</v>
      </c>
      <c r="AL27" s="78" t="s">
        <v>550</v>
      </c>
      <c r="AM27" s="83" t="s">
        <v>579</v>
      </c>
      <c r="AN27" s="78"/>
      <c r="AO27" s="80">
        <v>41760.404016203705</v>
      </c>
      <c r="AP27" s="83" t="s">
        <v>610</v>
      </c>
      <c r="AQ27" s="78" t="b">
        <v>1</v>
      </c>
      <c r="AR27" s="78" t="b">
        <v>0</v>
      </c>
      <c r="AS27" s="78" t="b">
        <v>1</v>
      </c>
      <c r="AT27" s="78" t="s">
        <v>629</v>
      </c>
      <c r="AU27" s="78">
        <v>60</v>
      </c>
      <c r="AV27" s="83" t="s">
        <v>632</v>
      </c>
      <c r="AW27" s="78" t="b">
        <v>1</v>
      </c>
      <c r="AX27" s="78" t="s">
        <v>659</v>
      </c>
      <c r="AY27" s="83" t="s">
        <v>684</v>
      </c>
      <c r="AZ27" s="78" t="s">
        <v>65</v>
      </c>
      <c r="BA27" s="78" t="str">
        <f>REPLACE(INDEX(GroupVertices[Group],MATCH(Vertices[[#This Row],[Vertex]],GroupVertices[Vertex],0)),1,1,"")</f>
        <v>1</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225</v>
      </c>
      <c r="C28" s="65"/>
      <c r="D28" s="65" t="s">
        <v>64</v>
      </c>
      <c r="E28" s="66">
        <v>229.04310888517898</v>
      </c>
      <c r="F28" s="68">
        <v>99.65794997330006</v>
      </c>
      <c r="G28" s="100" t="s">
        <v>319</v>
      </c>
      <c r="H28" s="65"/>
      <c r="I28" s="69" t="s">
        <v>225</v>
      </c>
      <c r="J28" s="70"/>
      <c r="K28" s="70"/>
      <c r="L28" s="69" t="s">
        <v>731</v>
      </c>
      <c r="M28" s="73">
        <v>114.99387223153342</v>
      </c>
      <c r="N28" s="74">
        <v>2242.298583984375</v>
      </c>
      <c r="O28" s="74">
        <v>5186.37841796875</v>
      </c>
      <c r="P28" s="75"/>
      <c r="Q28" s="76"/>
      <c r="R28" s="76"/>
      <c r="S28" s="86"/>
      <c r="T28" s="48">
        <v>4</v>
      </c>
      <c r="U28" s="48">
        <v>16</v>
      </c>
      <c r="V28" s="49">
        <v>1077.266667</v>
      </c>
      <c r="W28" s="49">
        <v>0.013699</v>
      </c>
      <c r="X28" s="49">
        <v>0.098292</v>
      </c>
      <c r="Y28" s="49">
        <v>3.895423</v>
      </c>
      <c r="Z28" s="49">
        <v>0.09736842105263158</v>
      </c>
      <c r="AA28" s="49">
        <v>0</v>
      </c>
      <c r="AB28" s="71">
        <v>28</v>
      </c>
      <c r="AC28" s="71"/>
      <c r="AD28" s="72"/>
      <c r="AE28" s="78" t="s">
        <v>469</v>
      </c>
      <c r="AF28" s="78">
        <v>4895</v>
      </c>
      <c r="AG28" s="78">
        <v>4313</v>
      </c>
      <c r="AH28" s="78">
        <v>80943</v>
      </c>
      <c r="AI28" s="78">
        <v>181008</v>
      </c>
      <c r="AJ28" s="78"/>
      <c r="AK28" s="78" t="s">
        <v>513</v>
      </c>
      <c r="AL28" s="78" t="s">
        <v>551</v>
      </c>
      <c r="AM28" s="83" t="s">
        <v>580</v>
      </c>
      <c r="AN28" s="78"/>
      <c r="AO28" s="80">
        <v>40396.78013888889</v>
      </c>
      <c r="AP28" s="83" t="s">
        <v>611</v>
      </c>
      <c r="AQ28" s="78" t="b">
        <v>0</v>
      </c>
      <c r="AR28" s="78" t="b">
        <v>0</v>
      </c>
      <c r="AS28" s="78" t="b">
        <v>1</v>
      </c>
      <c r="AT28" s="78" t="s">
        <v>397</v>
      </c>
      <c r="AU28" s="78">
        <v>832</v>
      </c>
      <c r="AV28" s="83" t="s">
        <v>632</v>
      </c>
      <c r="AW28" s="78" t="b">
        <v>0</v>
      </c>
      <c r="AX28" s="78" t="s">
        <v>659</v>
      </c>
      <c r="AY28" s="83" t="s">
        <v>685</v>
      </c>
      <c r="AZ28" s="78" t="s">
        <v>66</v>
      </c>
      <c r="BA28" s="78" t="str">
        <f>REPLACE(INDEX(GroupVertices[Group],MATCH(Vertices[[#This Row],[Vertex]],GroupVertices[Vertex],0)),1,1,"")</f>
        <v>1</v>
      </c>
      <c r="BB28" s="48"/>
      <c r="BC28" s="48"/>
      <c r="BD28" s="48"/>
      <c r="BE28" s="48"/>
      <c r="BF28" s="48"/>
      <c r="BG28" s="48"/>
      <c r="BH28" s="121" t="s">
        <v>946</v>
      </c>
      <c r="BI28" s="121" t="s">
        <v>957</v>
      </c>
      <c r="BJ28" s="121" t="s">
        <v>968</v>
      </c>
      <c r="BK28" s="121" t="s">
        <v>976</v>
      </c>
      <c r="BL28" s="121">
        <v>1</v>
      </c>
      <c r="BM28" s="124">
        <v>1.2987012987012987</v>
      </c>
      <c r="BN28" s="121">
        <v>1</v>
      </c>
      <c r="BO28" s="124">
        <v>1.2987012987012987</v>
      </c>
      <c r="BP28" s="121">
        <v>0</v>
      </c>
      <c r="BQ28" s="124">
        <v>0</v>
      </c>
      <c r="BR28" s="121">
        <v>75</v>
      </c>
      <c r="BS28" s="124">
        <v>97.40259740259741</v>
      </c>
      <c r="BT28" s="121">
        <v>77</v>
      </c>
      <c r="BU28" s="2"/>
      <c r="BV28" s="3"/>
      <c r="BW28" s="3"/>
      <c r="BX28" s="3"/>
      <c r="BY28" s="3"/>
    </row>
    <row r="29" spans="1:77" ht="41.45" customHeight="1">
      <c r="A29" s="64" t="s">
        <v>224</v>
      </c>
      <c r="C29" s="65"/>
      <c r="D29" s="65" t="s">
        <v>64</v>
      </c>
      <c r="E29" s="66">
        <v>189.8867000556483</v>
      </c>
      <c r="F29" s="68">
        <v>99.8577236846975</v>
      </c>
      <c r="G29" s="100" t="s">
        <v>306</v>
      </c>
      <c r="H29" s="65"/>
      <c r="I29" s="69" t="s">
        <v>224</v>
      </c>
      <c r="J29" s="70"/>
      <c r="K29" s="70"/>
      <c r="L29" s="69" t="s">
        <v>732</v>
      </c>
      <c r="M29" s="73">
        <v>48.41595334648063</v>
      </c>
      <c r="N29" s="74">
        <v>7244.23974609375</v>
      </c>
      <c r="O29" s="74">
        <v>6834.9677734375</v>
      </c>
      <c r="P29" s="75"/>
      <c r="Q29" s="76"/>
      <c r="R29" s="76"/>
      <c r="S29" s="86"/>
      <c r="T29" s="48">
        <v>0</v>
      </c>
      <c r="U29" s="48">
        <v>1</v>
      </c>
      <c r="V29" s="49">
        <v>0</v>
      </c>
      <c r="W29" s="49">
        <v>0.008333</v>
      </c>
      <c r="X29" s="49">
        <v>0.003216</v>
      </c>
      <c r="Y29" s="49">
        <v>0.397729</v>
      </c>
      <c r="Z29" s="49">
        <v>0</v>
      </c>
      <c r="AA29" s="49">
        <v>0</v>
      </c>
      <c r="AB29" s="71">
        <v>29</v>
      </c>
      <c r="AC29" s="71"/>
      <c r="AD29" s="72"/>
      <c r="AE29" s="78" t="s">
        <v>470</v>
      </c>
      <c r="AF29" s="78">
        <v>5001</v>
      </c>
      <c r="AG29" s="78">
        <v>1794</v>
      </c>
      <c r="AH29" s="78">
        <v>35982</v>
      </c>
      <c r="AI29" s="78">
        <v>1634</v>
      </c>
      <c r="AJ29" s="78"/>
      <c r="AK29" s="78" t="s">
        <v>514</v>
      </c>
      <c r="AL29" s="78" t="s">
        <v>552</v>
      </c>
      <c r="AM29" s="78"/>
      <c r="AN29" s="78"/>
      <c r="AO29" s="80">
        <v>39255.55795138889</v>
      </c>
      <c r="AP29" s="83" t="s">
        <v>612</v>
      </c>
      <c r="AQ29" s="78" t="b">
        <v>0</v>
      </c>
      <c r="AR29" s="78" t="b">
        <v>0</v>
      </c>
      <c r="AS29" s="78" t="b">
        <v>0</v>
      </c>
      <c r="AT29" s="78" t="s">
        <v>397</v>
      </c>
      <c r="AU29" s="78">
        <v>163</v>
      </c>
      <c r="AV29" s="83" t="s">
        <v>638</v>
      </c>
      <c r="AW29" s="78" t="b">
        <v>0</v>
      </c>
      <c r="AX29" s="78" t="s">
        <v>659</v>
      </c>
      <c r="AY29" s="83" t="s">
        <v>686</v>
      </c>
      <c r="AZ29" s="78" t="s">
        <v>66</v>
      </c>
      <c r="BA29" s="78" t="str">
        <f>REPLACE(INDEX(GroupVertices[Group],MATCH(Vertices[[#This Row],[Vertex]],GroupVertices[Vertex],0)),1,1,"")</f>
        <v>2</v>
      </c>
      <c r="BB29" s="48"/>
      <c r="BC29" s="48"/>
      <c r="BD29" s="48"/>
      <c r="BE29" s="48"/>
      <c r="BF29" s="48"/>
      <c r="BG29" s="48"/>
      <c r="BH29" s="121" t="s">
        <v>938</v>
      </c>
      <c r="BI29" s="121" t="s">
        <v>938</v>
      </c>
      <c r="BJ29" s="121" t="s">
        <v>960</v>
      </c>
      <c r="BK29" s="121" t="s">
        <v>960</v>
      </c>
      <c r="BL29" s="121">
        <v>1</v>
      </c>
      <c r="BM29" s="124">
        <v>5</v>
      </c>
      <c r="BN29" s="121">
        <v>0</v>
      </c>
      <c r="BO29" s="124">
        <v>0</v>
      </c>
      <c r="BP29" s="121">
        <v>0</v>
      </c>
      <c r="BQ29" s="124">
        <v>0</v>
      </c>
      <c r="BR29" s="121">
        <v>19</v>
      </c>
      <c r="BS29" s="124">
        <v>95</v>
      </c>
      <c r="BT29" s="121">
        <v>20</v>
      </c>
      <c r="BU29" s="2"/>
      <c r="BV29" s="3"/>
      <c r="BW29" s="3"/>
      <c r="BX29" s="3"/>
      <c r="BY29" s="3"/>
    </row>
    <row r="30" spans="1:77" ht="41.45" customHeight="1">
      <c r="A30" s="64" t="s">
        <v>253</v>
      </c>
      <c r="C30" s="65"/>
      <c r="D30" s="65" t="s">
        <v>64</v>
      </c>
      <c r="E30" s="66">
        <v>1000</v>
      </c>
      <c r="F30" s="68">
        <v>70</v>
      </c>
      <c r="G30" s="100" t="s">
        <v>654</v>
      </c>
      <c r="H30" s="65"/>
      <c r="I30" s="69" t="s">
        <v>253</v>
      </c>
      <c r="J30" s="70"/>
      <c r="K30" s="70"/>
      <c r="L30" s="69" t="s">
        <v>733</v>
      </c>
      <c r="M30" s="73">
        <v>9999</v>
      </c>
      <c r="N30" s="74">
        <v>3640.486328125</v>
      </c>
      <c r="O30" s="74">
        <v>2220.017822265625</v>
      </c>
      <c r="P30" s="75"/>
      <c r="Q30" s="76"/>
      <c r="R30" s="76"/>
      <c r="S30" s="86"/>
      <c r="T30" s="48">
        <v>1</v>
      </c>
      <c r="U30" s="48">
        <v>0</v>
      </c>
      <c r="V30" s="49">
        <v>0</v>
      </c>
      <c r="W30" s="49">
        <v>0.008547</v>
      </c>
      <c r="X30" s="49">
        <v>0.012451</v>
      </c>
      <c r="Y30" s="49">
        <v>0.315555</v>
      </c>
      <c r="Z30" s="49">
        <v>0</v>
      </c>
      <c r="AA30" s="49">
        <v>0</v>
      </c>
      <c r="AB30" s="71">
        <v>30</v>
      </c>
      <c r="AC30" s="71"/>
      <c r="AD30" s="72"/>
      <c r="AE30" s="78" t="s">
        <v>471</v>
      </c>
      <c r="AF30" s="78">
        <v>666</v>
      </c>
      <c r="AG30" s="78">
        <v>378278</v>
      </c>
      <c r="AH30" s="78">
        <v>16930</v>
      </c>
      <c r="AI30" s="78">
        <v>20173</v>
      </c>
      <c r="AJ30" s="78"/>
      <c r="AK30" s="78" t="s">
        <v>515</v>
      </c>
      <c r="AL30" s="78"/>
      <c r="AM30" s="83" t="s">
        <v>581</v>
      </c>
      <c r="AN30" s="78"/>
      <c r="AO30" s="80">
        <v>39908.604780092595</v>
      </c>
      <c r="AP30" s="83" t="s">
        <v>613</v>
      </c>
      <c r="AQ30" s="78" t="b">
        <v>0</v>
      </c>
      <c r="AR30" s="78" t="b">
        <v>0</v>
      </c>
      <c r="AS30" s="78" t="b">
        <v>0</v>
      </c>
      <c r="AT30" s="78" t="s">
        <v>397</v>
      </c>
      <c r="AU30" s="78">
        <v>1730</v>
      </c>
      <c r="AV30" s="83" t="s">
        <v>636</v>
      </c>
      <c r="AW30" s="78" t="b">
        <v>1</v>
      </c>
      <c r="AX30" s="78" t="s">
        <v>659</v>
      </c>
      <c r="AY30" s="83" t="s">
        <v>687</v>
      </c>
      <c r="AZ30" s="78" t="s">
        <v>65</v>
      </c>
      <c r="BA30" s="78" t="str">
        <f>REPLACE(INDEX(GroupVertices[Group],MATCH(Vertices[[#This Row],[Vertex]],GroupVertices[Vertex],0)),1,1,"")</f>
        <v>1</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254</v>
      </c>
      <c r="C31" s="65"/>
      <c r="D31" s="65" t="s">
        <v>64</v>
      </c>
      <c r="E31" s="66">
        <v>749.4083101465405</v>
      </c>
      <c r="F31" s="68">
        <v>97.0030771020255</v>
      </c>
      <c r="G31" s="100" t="s">
        <v>655</v>
      </c>
      <c r="H31" s="65"/>
      <c r="I31" s="69" t="s">
        <v>254</v>
      </c>
      <c r="J31" s="70"/>
      <c r="K31" s="70"/>
      <c r="L31" s="69" t="s">
        <v>734</v>
      </c>
      <c r="M31" s="73">
        <v>999.7745044649702</v>
      </c>
      <c r="N31" s="74">
        <v>2753.6884765625</v>
      </c>
      <c r="O31" s="74">
        <v>624.4083251953125</v>
      </c>
      <c r="P31" s="75"/>
      <c r="Q31" s="76"/>
      <c r="R31" s="76"/>
      <c r="S31" s="86"/>
      <c r="T31" s="48">
        <v>1</v>
      </c>
      <c r="U31" s="48">
        <v>0</v>
      </c>
      <c r="V31" s="49">
        <v>0</v>
      </c>
      <c r="W31" s="49">
        <v>0.008547</v>
      </c>
      <c r="X31" s="49">
        <v>0.012451</v>
      </c>
      <c r="Y31" s="49">
        <v>0.315555</v>
      </c>
      <c r="Z31" s="49">
        <v>0</v>
      </c>
      <c r="AA31" s="49">
        <v>0</v>
      </c>
      <c r="AB31" s="71">
        <v>31</v>
      </c>
      <c r="AC31" s="71"/>
      <c r="AD31" s="72"/>
      <c r="AE31" s="78" t="s">
        <v>472</v>
      </c>
      <c r="AF31" s="78">
        <v>316</v>
      </c>
      <c r="AG31" s="78">
        <v>37789</v>
      </c>
      <c r="AH31" s="78">
        <v>23769</v>
      </c>
      <c r="AI31" s="78">
        <v>4898</v>
      </c>
      <c r="AJ31" s="78"/>
      <c r="AK31" s="78" t="s">
        <v>516</v>
      </c>
      <c r="AL31" s="78" t="s">
        <v>553</v>
      </c>
      <c r="AM31" s="83" t="s">
        <v>582</v>
      </c>
      <c r="AN31" s="78"/>
      <c r="AO31" s="80">
        <v>39915.350798611114</v>
      </c>
      <c r="AP31" s="83" t="s">
        <v>614</v>
      </c>
      <c r="AQ31" s="78" t="b">
        <v>0</v>
      </c>
      <c r="AR31" s="78" t="b">
        <v>0</v>
      </c>
      <c r="AS31" s="78" t="b">
        <v>0</v>
      </c>
      <c r="AT31" s="78" t="s">
        <v>397</v>
      </c>
      <c r="AU31" s="78">
        <v>719</v>
      </c>
      <c r="AV31" s="83" t="s">
        <v>639</v>
      </c>
      <c r="AW31" s="78" t="b">
        <v>1</v>
      </c>
      <c r="AX31" s="78" t="s">
        <v>659</v>
      </c>
      <c r="AY31" s="83" t="s">
        <v>688</v>
      </c>
      <c r="AZ31" s="78" t="s">
        <v>65</v>
      </c>
      <c r="BA31" s="78" t="str">
        <f>REPLACE(INDEX(GroupVertices[Group],MATCH(Vertices[[#This Row],[Vertex]],GroupVertices[Vertex],0)),1,1,"")</f>
        <v>1</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4" t="s">
        <v>255</v>
      </c>
      <c r="C32" s="65"/>
      <c r="D32" s="65" t="s">
        <v>64</v>
      </c>
      <c r="E32" s="66">
        <v>505.0654795028752</v>
      </c>
      <c r="F32" s="68">
        <v>98.24969995611693</v>
      </c>
      <c r="G32" s="100" t="s">
        <v>656</v>
      </c>
      <c r="H32" s="65"/>
      <c r="I32" s="69" t="s">
        <v>255</v>
      </c>
      <c r="J32" s="70"/>
      <c r="K32" s="70"/>
      <c r="L32" s="69" t="s">
        <v>735</v>
      </c>
      <c r="M32" s="73">
        <v>584.3166612914312</v>
      </c>
      <c r="N32" s="74">
        <v>3928.298583984375</v>
      </c>
      <c r="O32" s="74">
        <v>7255.82177734375</v>
      </c>
      <c r="P32" s="75"/>
      <c r="Q32" s="76"/>
      <c r="R32" s="76"/>
      <c r="S32" s="86"/>
      <c r="T32" s="48">
        <v>1</v>
      </c>
      <c r="U32" s="48">
        <v>0</v>
      </c>
      <c r="V32" s="49">
        <v>0</v>
      </c>
      <c r="W32" s="49">
        <v>0.008547</v>
      </c>
      <c r="X32" s="49">
        <v>0.012451</v>
      </c>
      <c r="Y32" s="49">
        <v>0.315555</v>
      </c>
      <c r="Z32" s="49">
        <v>0</v>
      </c>
      <c r="AA32" s="49">
        <v>0</v>
      </c>
      <c r="AB32" s="71">
        <v>32</v>
      </c>
      <c r="AC32" s="71"/>
      <c r="AD32" s="72"/>
      <c r="AE32" s="78" t="s">
        <v>473</v>
      </c>
      <c r="AF32" s="78">
        <v>1407</v>
      </c>
      <c r="AG32" s="78">
        <v>22070</v>
      </c>
      <c r="AH32" s="78">
        <v>17167</v>
      </c>
      <c r="AI32" s="78">
        <v>5907</v>
      </c>
      <c r="AJ32" s="78"/>
      <c r="AK32" s="78" t="s">
        <v>517</v>
      </c>
      <c r="AL32" s="78" t="s">
        <v>547</v>
      </c>
      <c r="AM32" s="83" t="s">
        <v>583</v>
      </c>
      <c r="AN32" s="78"/>
      <c r="AO32" s="80">
        <v>40101.670381944445</v>
      </c>
      <c r="AP32" s="83" t="s">
        <v>615</v>
      </c>
      <c r="AQ32" s="78" t="b">
        <v>0</v>
      </c>
      <c r="AR32" s="78" t="b">
        <v>0</v>
      </c>
      <c r="AS32" s="78" t="b">
        <v>1</v>
      </c>
      <c r="AT32" s="78" t="s">
        <v>397</v>
      </c>
      <c r="AU32" s="78">
        <v>300</v>
      </c>
      <c r="AV32" s="83" t="s">
        <v>632</v>
      </c>
      <c r="AW32" s="78" t="b">
        <v>0</v>
      </c>
      <c r="AX32" s="78" t="s">
        <v>659</v>
      </c>
      <c r="AY32" s="83" t="s">
        <v>689</v>
      </c>
      <c r="AZ32" s="78" t="s">
        <v>65</v>
      </c>
      <c r="BA32" s="78" t="str">
        <f>REPLACE(INDEX(GroupVertices[Group],MATCH(Vertices[[#This Row],[Vertex]],GroupVertices[Vertex],0)),1,1,"")</f>
        <v>1</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256</v>
      </c>
      <c r="C33" s="65"/>
      <c r="D33" s="65" t="s">
        <v>64</v>
      </c>
      <c r="E33" s="66">
        <v>246.76375440549063</v>
      </c>
      <c r="F33" s="68">
        <v>99.56754027461285</v>
      </c>
      <c r="G33" s="100" t="s">
        <v>657</v>
      </c>
      <c r="H33" s="65"/>
      <c r="I33" s="69" t="s">
        <v>256</v>
      </c>
      <c r="J33" s="70"/>
      <c r="K33" s="70"/>
      <c r="L33" s="69" t="s">
        <v>736</v>
      </c>
      <c r="M33" s="73">
        <v>145.12441114735722</v>
      </c>
      <c r="N33" s="74">
        <v>3217.60888671875</v>
      </c>
      <c r="O33" s="74">
        <v>9565.630859375</v>
      </c>
      <c r="P33" s="75"/>
      <c r="Q33" s="76"/>
      <c r="R33" s="76"/>
      <c r="S33" s="86"/>
      <c r="T33" s="48">
        <v>1</v>
      </c>
      <c r="U33" s="48">
        <v>0</v>
      </c>
      <c r="V33" s="49">
        <v>0</v>
      </c>
      <c r="W33" s="49">
        <v>0.008547</v>
      </c>
      <c r="X33" s="49">
        <v>0.012451</v>
      </c>
      <c r="Y33" s="49">
        <v>0.315555</v>
      </c>
      <c r="Z33" s="49">
        <v>0</v>
      </c>
      <c r="AA33" s="49">
        <v>0</v>
      </c>
      <c r="AB33" s="71">
        <v>33</v>
      </c>
      <c r="AC33" s="71"/>
      <c r="AD33" s="72"/>
      <c r="AE33" s="78" t="s">
        <v>474</v>
      </c>
      <c r="AF33" s="78">
        <v>608</v>
      </c>
      <c r="AG33" s="78">
        <v>5453</v>
      </c>
      <c r="AH33" s="78">
        <v>22511</v>
      </c>
      <c r="AI33" s="78">
        <v>5589</v>
      </c>
      <c r="AJ33" s="78"/>
      <c r="AK33" s="78" t="s">
        <v>518</v>
      </c>
      <c r="AL33" s="78" t="s">
        <v>554</v>
      </c>
      <c r="AM33" s="78"/>
      <c r="AN33" s="78"/>
      <c r="AO33" s="80">
        <v>40965.37538194445</v>
      </c>
      <c r="AP33" s="83" t="s">
        <v>616</v>
      </c>
      <c r="AQ33" s="78" t="b">
        <v>1</v>
      </c>
      <c r="AR33" s="78" t="b">
        <v>0</v>
      </c>
      <c r="AS33" s="78" t="b">
        <v>1</v>
      </c>
      <c r="AT33" s="78" t="s">
        <v>397</v>
      </c>
      <c r="AU33" s="78">
        <v>109</v>
      </c>
      <c r="AV33" s="83" t="s">
        <v>632</v>
      </c>
      <c r="AW33" s="78" t="b">
        <v>0</v>
      </c>
      <c r="AX33" s="78" t="s">
        <v>659</v>
      </c>
      <c r="AY33" s="83" t="s">
        <v>690</v>
      </c>
      <c r="AZ33" s="78" t="s">
        <v>65</v>
      </c>
      <c r="BA33" s="78" t="str">
        <f>REPLACE(INDEX(GroupVertices[Group],MATCH(Vertices[[#This Row],[Vertex]],GroupVertices[Vertex],0)),1,1,"")</f>
        <v>1</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257</v>
      </c>
      <c r="C34" s="65"/>
      <c r="D34" s="65" t="s">
        <v>64</v>
      </c>
      <c r="E34" s="66">
        <v>357.85976627712853</v>
      </c>
      <c r="F34" s="68">
        <v>99.00073490924665</v>
      </c>
      <c r="G34" s="100" t="s">
        <v>658</v>
      </c>
      <c r="H34" s="65"/>
      <c r="I34" s="69" t="s">
        <v>257</v>
      </c>
      <c r="J34" s="70"/>
      <c r="K34" s="70"/>
      <c r="L34" s="69" t="s">
        <v>737</v>
      </c>
      <c r="M34" s="73">
        <v>334.02174591173684</v>
      </c>
      <c r="N34" s="74">
        <v>4047.678466796875</v>
      </c>
      <c r="O34" s="74">
        <v>4542.18408203125</v>
      </c>
      <c r="P34" s="75"/>
      <c r="Q34" s="76"/>
      <c r="R34" s="76"/>
      <c r="S34" s="86"/>
      <c r="T34" s="48">
        <v>1</v>
      </c>
      <c r="U34" s="48">
        <v>0</v>
      </c>
      <c r="V34" s="49">
        <v>0</v>
      </c>
      <c r="W34" s="49">
        <v>0.008547</v>
      </c>
      <c r="X34" s="49">
        <v>0.012451</v>
      </c>
      <c r="Y34" s="49">
        <v>0.315555</v>
      </c>
      <c r="Z34" s="49">
        <v>0</v>
      </c>
      <c r="AA34" s="49">
        <v>0</v>
      </c>
      <c r="AB34" s="71">
        <v>34</v>
      </c>
      <c r="AC34" s="71"/>
      <c r="AD34" s="72"/>
      <c r="AE34" s="78" t="s">
        <v>475</v>
      </c>
      <c r="AF34" s="78">
        <v>736</v>
      </c>
      <c r="AG34" s="78">
        <v>12600</v>
      </c>
      <c r="AH34" s="78">
        <v>1273</v>
      </c>
      <c r="AI34" s="78">
        <v>3</v>
      </c>
      <c r="AJ34" s="78"/>
      <c r="AK34" s="78" t="s">
        <v>519</v>
      </c>
      <c r="AL34" s="78" t="s">
        <v>547</v>
      </c>
      <c r="AM34" s="83" t="s">
        <v>584</v>
      </c>
      <c r="AN34" s="78"/>
      <c r="AO34" s="80">
        <v>39745.43111111111</v>
      </c>
      <c r="AP34" s="83" t="s">
        <v>617</v>
      </c>
      <c r="AQ34" s="78" t="b">
        <v>0</v>
      </c>
      <c r="AR34" s="78" t="b">
        <v>0</v>
      </c>
      <c r="AS34" s="78" t="b">
        <v>0</v>
      </c>
      <c r="AT34" s="78" t="s">
        <v>397</v>
      </c>
      <c r="AU34" s="78">
        <v>344</v>
      </c>
      <c r="AV34" s="83" t="s">
        <v>632</v>
      </c>
      <c r="AW34" s="78" t="b">
        <v>0</v>
      </c>
      <c r="AX34" s="78" t="s">
        <v>659</v>
      </c>
      <c r="AY34" s="83" t="s">
        <v>691</v>
      </c>
      <c r="AZ34" s="78" t="s">
        <v>65</v>
      </c>
      <c r="BA34" s="78" t="str">
        <f>REPLACE(INDEX(GroupVertices[Group],MATCH(Vertices[[#This Row],[Vertex]],GroupVertices[Vertex],0)),1,1,"")</f>
        <v>1</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4" t="s">
        <v>226</v>
      </c>
      <c r="C35" s="65"/>
      <c r="D35" s="65" t="s">
        <v>64</v>
      </c>
      <c r="E35" s="66">
        <v>179.87608977926175</v>
      </c>
      <c r="F35" s="68">
        <v>99.90879723378045</v>
      </c>
      <c r="G35" s="100" t="s">
        <v>307</v>
      </c>
      <c r="H35" s="65"/>
      <c r="I35" s="69" t="s">
        <v>226</v>
      </c>
      <c r="J35" s="70"/>
      <c r="K35" s="70"/>
      <c r="L35" s="69" t="s">
        <v>738</v>
      </c>
      <c r="M35" s="73">
        <v>31.394841888769633</v>
      </c>
      <c r="N35" s="74">
        <v>1576.2720947265625</v>
      </c>
      <c r="O35" s="74">
        <v>4461.05126953125</v>
      </c>
      <c r="P35" s="75"/>
      <c r="Q35" s="76"/>
      <c r="R35" s="76"/>
      <c r="S35" s="86"/>
      <c r="T35" s="48">
        <v>0</v>
      </c>
      <c r="U35" s="48">
        <v>10</v>
      </c>
      <c r="V35" s="49">
        <v>19.733333</v>
      </c>
      <c r="W35" s="49">
        <v>0.009434</v>
      </c>
      <c r="X35" s="49">
        <v>0.063498</v>
      </c>
      <c r="Y35" s="49">
        <v>1.679888</v>
      </c>
      <c r="Z35" s="49">
        <v>0.1</v>
      </c>
      <c r="AA35" s="49">
        <v>0</v>
      </c>
      <c r="AB35" s="71">
        <v>35</v>
      </c>
      <c r="AC35" s="71"/>
      <c r="AD35" s="72"/>
      <c r="AE35" s="78" t="s">
        <v>476</v>
      </c>
      <c r="AF35" s="78">
        <v>1110</v>
      </c>
      <c r="AG35" s="78">
        <v>1150</v>
      </c>
      <c r="AH35" s="78">
        <v>17479</v>
      </c>
      <c r="AI35" s="78">
        <v>11829</v>
      </c>
      <c r="AJ35" s="78"/>
      <c r="AK35" s="78" t="s">
        <v>520</v>
      </c>
      <c r="AL35" s="78" t="s">
        <v>555</v>
      </c>
      <c r="AM35" s="83" t="s">
        <v>585</v>
      </c>
      <c r="AN35" s="78"/>
      <c r="AO35" s="80">
        <v>43334.11483796296</v>
      </c>
      <c r="AP35" s="83" t="s">
        <v>618</v>
      </c>
      <c r="AQ35" s="78" t="b">
        <v>0</v>
      </c>
      <c r="AR35" s="78" t="b">
        <v>0</v>
      </c>
      <c r="AS35" s="78" t="b">
        <v>0</v>
      </c>
      <c r="AT35" s="78" t="s">
        <v>397</v>
      </c>
      <c r="AU35" s="78">
        <v>16</v>
      </c>
      <c r="AV35" s="83" t="s">
        <v>632</v>
      </c>
      <c r="AW35" s="78" t="b">
        <v>0</v>
      </c>
      <c r="AX35" s="78" t="s">
        <v>659</v>
      </c>
      <c r="AY35" s="83" t="s">
        <v>692</v>
      </c>
      <c r="AZ35" s="78" t="s">
        <v>66</v>
      </c>
      <c r="BA35" s="78" t="str">
        <f>REPLACE(INDEX(GroupVertices[Group],MATCH(Vertices[[#This Row],[Vertex]],GroupVertices[Vertex],0)),1,1,"")</f>
        <v>1</v>
      </c>
      <c r="BB35" s="48"/>
      <c r="BC35" s="48"/>
      <c r="BD35" s="48"/>
      <c r="BE35" s="48"/>
      <c r="BF35" s="48"/>
      <c r="BG35" s="48"/>
      <c r="BH35" s="121" t="s">
        <v>945</v>
      </c>
      <c r="BI35" s="121" t="s">
        <v>945</v>
      </c>
      <c r="BJ35" s="121" t="s">
        <v>967</v>
      </c>
      <c r="BK35" s="121" t="s">
        <v>967</v>
      </c>
      <c r="BL35" s="121">
        <v>0</v>
      </c>
      <c r="BM35" s="124">
        <v>0</v>
      </c>
      <c r="BN35" s="121">
        <v>0</v>
      </c>
      <c r="BO35" s="124">
        <v>0</v>
      </c>
      <c r="BP35" s="121">
        <v>0</v>
      </c>
      <c r="BQ35" s="124">
        <v>0</v>
      </c>
      <c r="BR35" s="121">
        <v>11</v>
      </c>
      <c r="BS35" s="124">
        <v>100</v>
      </c>
      <c r="BT35" s="121">
        <v>11</v>
      </c>
      <c r="BU35" s="2"/>
      <c r="BV35" s="3"/>
      <c r="BW35" s="3"/>
      <c r="BX35" s="3"/>
      <c r="BY35" s="3"/>
    </row>
    <row r="36" spans="1:77" ht="41.45" customHeight="1">
      <c r="A36" s="64" t="s">
        <v>227</v>
      </c>
      <c r="C36" s="65"/>
      <c r="D36" s="65" t="s">
        <v>64</v>
      </c>
      <c r="E36" s="66">
        <v>477.7072899276572</v>
      </c>
      <c r="F36" s="68">
        <v>98.38927984180947</v>
      </c>
      <c r="G36" s="100" t="s">
        <v>308</v>
      </c>
      <c r="H36" s="65"/>
      <c r="I36" s="69" t="s">
        <v>227</v>
      </c>
      <c r="J36" s="70"/>
      <c r="K36" s="70"/>
      <c r="L36" s="69" t="s">
        <v>739</v>
      </c>
      <c r="M36" s="73">
        <v>537.7993380529664</v>
      </c>
      <c r="N36" s="74">
        <v>1613.9852294921875</v>
      </c>
      <c r="O36" s="74">
        <v>6501.02685546875</v>
      </c>
      <c r="P36" s="75"/>
      <c r="Q36" s="76"/>
      <c r="R36" s="76"/>
      <c r="S36" s="86"/>
      <c r="T36" s="48">
        <v>0</v>
      </c>
      <c r="U36" s="48">
        <v>10</v>
      </c>
      <c r="V36" s="49">
        <v>19.733333</v>
      </c>
      <c r="W36" s="49">
        <v>0.009434</v>
      </c>
      <c r="X36" s="49">
        <v>0.063498</v>
      </c>
      <c r="Y36" s="49">
        <v>1.679888</v>
      </c>
      <c r="Z36" s="49">
        <v>0.1</v>
      </c>
      <c r="AA36" s="49">
        <v>0</v>
      </c>
      <c r="AB36" s="71">
        <v>36</v>
      </c>
      <c r="AC36" s="71"/>
      <c r="AD36" s="72"/>
      <c r="AE36" s="78" t="s">
        <v>477</v>
      </c>
      <c r="AF36" s="78">
        <v>13239</v>
      </c>
      <c r="AG36" s="78">
        <v>20310</v>
      </c>
      <c r="AH36" s="78">
        <v>468115</v>
      </c>
      <c r="AI36" s="78">
        <v>16626</v>
      </c>
      <c r="AJ36" s="78"/>
      <c r="AK36" s="78" t="s">
        <v>521</v>
      </c>
      <c r="AL36" s="78"/>
      <c r="AM36" s="83" t="s">
        <v>586</v>
      </c>
      <c r="AN36" s="78"/>
      <c r="AO36" s="80">
        <v>41818.732511574075</v>
      </c>
      <c r="AP36" s="78"/>
      <c r="AQ36" s="78" t="b">
        <v>1</v>
      </c>
      <c r="AR36" s="78" t="b">
        <v>0</v>
      </c>
      <c r="AS36" s="78" t="b">
        <v>1</v>
      </c>
      <c r="AT36" s="78" t="s">
        <v>631</v>
      </c>
      <c r="AU36" s="78">
        <v>1769</v>
      </c>
      <c r="AV36" s="83" t="s">
        <v>632</v>
      </c>
      <c r="AW36" s="78" t="b">
        <v>0</v>
      </c>
      <c r="AX36" s="78" t="s">
        <v>659</v>
      </c>
      <c r="AY36" s="83" t="s">
        <v>693</v>
      </c>
      <c r="AZ36" s="78" t="s">
        <v>66</v>
      </c>
      <c r="BA36" s="78" t="str">
        <f>REPLACE(INDEX(GroupVertices[Group],MATCH(Vertices[[#This Row],[Vertex]],GroupVertices[Vertex],0)),1,1,"")</f>
        <v>1</v>
      </c>
      <c r="BB36" s="48"/>
      <c r="BC36" s="48"/>
      <c r="BD36" s="48"/>
      <c r="BE36" s="48"/>
      <c r="BF36" s="48"/>
      <c r="BG36" s="48"/>
      <c r="BH36" s="121" t="s">
        <v>945</v>
      </c>
      <c r="BI36" s="121" t="s">
        <v>945</v>
      </c>
      <c r="BJ36" s="121" t="s">
        <v>967</v>
      </c>
      <c r="BK36" s="121" t="s">
        <v>967</v>
      </c>
      <c r="BL36" s="121">
        <v>0</v>
      </c>
      <c r="BM36" s="124">
        <v>0</v>
      </c>
      <c r="BN36" s="121">
        <v>0</v>
      </c>
      <c r="BO36" s="124">
        <v>0</v>
      </c>
      <c r="BP36" s="121">
        <v>0</v>
      </c>
      <c r="BQ36" s="124">
        <v>0</v>
      </c>
      <c r="BR36" s="121">
        <v>11</v>
      </c>
      <c r="BS36" s="124">
        <v>100</v>
      </c>
      <c r="BT36" s="121">
        <v>11</v>
      </c>
      <c r="BU36" s="2"/>
      <c r="BV36" s="3"/>
      <c r="BW36" s="3"/>
      <c r="BX36" s="3"/>
      <c r="BY36" s="3"/>
    </row>
    <row r="37" spans="1:77" ht="41.45" customHeight="1">
      <c r="A37" s="64" t="s">
        <v>228</v>
      </c>
      <c r="C37" s="65"/>
      <c r="D37" s="65" t="s">
        <v>64</v>
      </c>
      <c r="E37" s="66">
        <v>174.74642923390837</v>
      </c>
      <c r="F37" s="68">
        <v>99.9349684623478</v>
      </c>
      <c r="G37" s="100" t="s">
        <v>309</v>
      </c>
      <c r="H37" s="65"/>
      <c r="I37" s="69" t="s">
        <v>228</v>
      </c>
      <c r="J37" s="70"/>
      <c r="K37" s="70"/>
      <c r="L37" s="69" t="s">
        <v>740</v>
      </c>
      <c r="M37" s="73">
        <v>22.67284378155748</v>
      </c>
      <c r="N37" s="74">
        <v>9064.49609375</v>
      </c>
      <c r="O37" s="74">
        <v>6509.60400390625</v>
      </c>
      <c r="P37" s="75"/>
      <c r="Q37" s="76"/>
      <c r="R37" s="76"/>
      <c r="S37" s="86"/>
      <c r="T37" s="48">
        <v>1</v>
      </c>
      <c r="U37" s="48">
        <v>3</v>
      </c>
      <c r="V37" s="49">
        <v>107</v>
      </c>
      <c r="W37" s="49">
        <v>0.009174</v>
      </c>
      <c r="X37" s="49">
        <v>0.010767</v>
      </c>
      <c r="Y37" s="49">
        <v>1.089063</v>
      </c>
      <c r="Z37" s="49">
        <v>0.08333333333333333</v>
      </c>
      <c r="AA37" s="49">
        <v>0</v>
      </c>
      <c r="AB37" s="71">
        <v>37</v>
      </c>
      <c r="AC37" s="71"/>
      <c r="AD37" s="72"/>
      <c r="AE37" s="78" t="s">
        <v>478</v>
      </c>
      <c r="AF37" s="78">
        <v>797</v>
      </c>
      <c r="AG37" s="78">
        <v>820</v>
      </c>
      <c r="AH37" s="78">
        <v>3834</v>
      </c>
      <c r="AI37" s="78">
        <v>1462</v>
      </c>
      <c r="AJ37" s="78"/>
      <c r="AK37" s="78" t="s">
        <v>522</v>
      </c>
      <c r="AL37" s="78" t="s">
        <v>556</v>
      </c>
      <c r="AM37" s="83" t="s">
        <v>587</v>
      </c>
      <c r="AN37" s="78"/>
      <c r="AO37" s="80">
        <v>40368.6743287037</v>
      </c>
      <c r="AP37" s="83" t="s">
        <v>619</v>
      </c>
      <c r="AQ37" s="78" t="b">
        <v>0</v>
      </c>
      <c r="AR37" s="78" t="b">
        <v>0</v>
      </c>
      <c r="AS37" s="78" t="b">
        <v>1</v>
      </c>
      <c r="AT37" s="78" t="s">
        <v>397</v>
      </c>
      <c r="AU37" s="78">
        <v>22</v>
      </c>
      <c r="AV37" s="83" t="s">
        <v>640</v>
      </c>
      <c r="AW37" s="78" t="b">
        <v>0</v>
      </c>
      <c r="AX37" s="78" t="s">
        <v>659</v>
      </c>
      <c r="AY37" s="83" t="s">
        <v>694</v>
      </c>
      <c r="AZ37" s="78" t="s">
        <v>66</v>
      </c>
      <c r="BA37" s="78" t="str">
        <f>REPLACE(INDEX(GroupVertices[Group],MATCH(Vertices[[#This Row],[Vertex]],GroupVertices[Vertex],0)),1,1,"")</f>
        <v>3</v>
      </c>
      <c r="BB37" s="48" t="s">
        <v>280</v>
      </c>
      <c r="BC37" s="48" t="s">
        <v>280</v>
      </c>
      <c r="BD37" s="48" t="s">
        <v>286</v>
      </c>
      <c r="BE37" s="48" t="s">
        <v>286</v>
      </c>
      <c r="BF37" s="48"/>
      <c r="BG37" s="48"/>
      <c r="BH37" s="121" t="s">
        <v>947</v>
      </c>
      <c r="BI37" s="121" t="s">
        <v>947</v>
      </c>
      <c r="BJ37" s="121" t="s">
        <v>969</v>
      </c>
      <c r="BK37" s="121" t="s">
        <v>969</v>
      </c>
      <c r="BL37" s="121">
        <v>3</v>
      </c>
      <c r="BM37" s="124">
        <v>6.818181818181818</v>
      </c>
      <c r="BN37" s="121">
        <v>0</v>
      </c>
      <c r="BO37" s="124">
        <v>0</v>
      </c>
      <c r="BP37" s="121">
        <v>0</v>
      </c>
      <c r="BQ37" s="124">
        <v>0</v>
      </c>
      <c r="BR37" s="121">
        <v>41</v>
      </c>
      <c r="BS37" s="124">
        <v>93.18181818181819</v>
      </c>
      <c r="BT37" s="121">
        <v>44</v>
      </c>
      <c r="BU37" s="2"/>
      <c r="BV37" s="3"/>
      <c r="BW37" s="3"/>
      <c r="BX37" s="3"/>
      <c r="BY37" s="3"/>
    </row>
    <row r="38" spans="1:77" ht="41.45" customHeight="1">
      <c r="A38" s="64" t="s">
        <v>235</v>
      </c>
      <c r="C38" s="65"/>
      <c r="D38" s="65" t="s">
        <v>64</v>
      </c>
      <c r="E38" s="66">
        <v>1000</v>
      </c>
      <c r="F38" s="68">
        <v>95.72457293313383</v>
      </c>
      <c r="G38" s="100" t="s">
        <v>316</v>
      </c>
      <c r="H38" s="65"/>
      <c r="I38" s="69" t="s">
        <v>235</v>
      </c>
      <c r="J38" s="70"/>
      <c r="K38" s="70"/>
      <c r="L38" s="69" t="s">
        <v>741</v>
      </c>
      <c r="M38" s="73">
        <v>1425.8573271509313</v>
      </c>
      <c r="N38" s="74">
        <v>8922.2578125</v>
      </c>
      <c r="O38" s="74">
        <v>4101.541015625</v>
      </c>
      <c r="P38" s="75"/>
      <c r="Q38" s="76"/>
      <c r="R38" s="76"/>
      <c r="S38" s="86"/>
      <c r="T38" s="48">
        <v>2</v>
      </c>
      <c r="U38" s="48">
        <v>2</v>
      </c>
      <c r="V38" s="49">
        <v>2.666667</v>
      </c>
      <c r="W38" s="49">
        <v>0.008772</v>
      </c>
      <c r="X38" s="49">
        <v>0.006307</v>
      </c>
      <c r="Y38" s="49">
        <v>0.830667</v>
      </c>
      <c r="Z38" s="49">
        <v>0.5</v>
      </c>
      <c r="AA38" s="49">
        <v>0.3333333333333333</v>
      </c>
      <c r="AB38" s="71">
        <v>38</v>
      </c>
      <c r="AC38" s="71"/>
      <c r="AD38" s="72"/>
      <c r="AE38" s="78" t="s">
        <v>479</v>
      </c>
      <c r="AF38" s="78">
        <v>3864</v>
      </c>
      <c r="AG38" s="78">
        <v>53910</v>
      </c>
      <c r="AH38" s="78">
        <v>25499</v>
      </c>
      <c r="AI38" s="78">
        <v>15992</v>
      </c>
      <c r="AJ38" s="78"/>
      <c r="AK38" s="78" t="s">
        <v>523</v>
      </c>
      <c r="AL38" s="78" t="s">
        <v>557</v>
      </c>
      <c r="AM38" s="83" t="s">
        <v>588</v>
      </c>
      <c r="AN38" s="78"/>
      <c r="AO38" s="80">
        <v>39884.36444444444</v>
      </c>
      <c r="AP38" s="83" t="s">
        <v>620</v>
      </c>
      <c r="AQ38" s="78" t="b">
        <v>0</v>
      </c>
      <c r="AR38" s="78" t="b">
        <v>0</v>
      </c>
      <c r="AS38" s="78" t="b">
        <v>1</v>
      </c>
      <c r="AT38" s="78" t="s">
        <v>397</v>
      </c>
      <c r="AU38" s="78">
        <v>572</v>
      </c>
      <c r="AV38" s="83" t="s">
        <v>632</v>
      </c>
      <c r="AW38" s="78" t="b">
        <v>1</v>
      </c>
      <c r="AX38" s="78" t="s">
        <v>659</v>
      </c>
      <c r="AY38" s="83" t="s">
        <v>695</v>
      </c>
      <c r="AZ38" s="78" t="s">
        <v>66</v>
      </c>
      <c r="BA38" s="78" t="str">
        <f>REPLACE(INDEX(GroupVertices[Group],MATCH(Vertices[[#This Row],[Vertex]],GroupVertices[Vertex],0)),1,1,"")</f>
        <v>3</v>
      </c>
      <c r="BB38" s="48"/>
      <c r="BC38" s="48"/>
      <c r="BD38" s="48"/>
      <c r="BE38" s="48"/>
      <c r="BF38" s="48"/>
      <c r="BG38" s="48"/>
      <c r="BH38" s="121" t="s">
        <v>948</v>
      </c>
      <c r="BI38" s="121" t="s">
        <v>948</v>
      </c>
      <c r="BJ38" s="121" t="s">
        <v>970</v>
      </c>
      <c r="BK38" s="121" t="s">
        <v>970</v>
      </c>
      <c r="BL38" s="121">
        <v>0</v>
      </c>
      <c r="BM38" s="124">
        <v>0</v>
      </c>
      <c r="BN38" s="121">
        <v>1</v>
      </c>
      <c r="BO38" s="124">
        <v>4.3478260869565215</v>
      </c>
      <c r="BP38" s="121">
        <v>0</v>
      </c>
      <c r="BQ38" s="124">
        <v>0</v>
      </c>
      <c r="BR38" s="121">
        <v>22</v>
      </c>
      <c r="BS38" s="124">
        <v>95.65217391304348</v>
      </c>
      <c r="BT38" s="121">
        <v>23</v>
      </c>
      <c r="BU38" s="2"/>
      <c r="BV38" s="3"/>
      <c r="BW38" s="3"/>
      <c r="BX38" s="3"/>
      <c r="BY38" s="3"/>
    </row>
    <row r="39" spans="1:77" ht="41.45" customHeight="1">
      <c r="A39" s="64" t="s">
        <v>229</v>
      </c>
      <c r="C39" s="65"/>
      <c r="D39" s="65" t="s">
        <v>64</v>
      </c>
      <c r="E39" s="66">
        <v>164.68918567983675</v>
      </c>
      <c r="F39" s="68">
        <v>99.98627993169045</v>
      </c>
      <c r="G39" s="100" t="s">
        <v>310</v>
      </c>
      <c r="H39" s="65"/>
      <c r="I39" s="69" t="s">
        <v>229</v>
      </c>
      <c r="J39" s="70"/>
      <c r="K39" s="70"/>
      <c r="L39" s="69" t="s">
        <v>742</v>
      </c>
      <c r="M39" s="73">
        <v>5.572441431962736</v>
      </c>
      <c r="N39" s="74">
        <v>9785.115234375</v>
      </c>
      <c r="O39" s="74">
        <v>7407.36865234375</v>
      </c>
      <c r="P39" s="75"/>
      <c r="Q39" s="76"/>
      <c r="R39" s="76"/>
      <c r="S39" s="86"/>
      <c r="T39" s="48">
        <v>0</v>
      </c>
      <c r="U39" s="48">
        <v>1</v>
      </c>
      <c r="V39" s="49">
        <v>0</v>
      </c>
      <c r="W39" s="49">
        <v>0.006536</v>
      </c>
      <c r="X39" s="49">
        <v>0.001364</v>
      </c>
      <c r="Y39" s="49">
        <v>0.381426</v>
      </c>
      <c r="Z39" s="49">
        <v>0</v>
      </c>
      <c r="AA39" s="49">
        <v>0</v>
      </c>
      <c r="AB39" s="71">
        <v>39</v>
      </c>
      <c r="AC39" s="71"/>
      <c r="AD39" s="72"/>
      <c r="AE39" s="78" t="s">
        <v>480</v>
      </c>
      <c r="AF39" s="78">
        <v>530</v>
      </c>
      <c r="AG39" s="78">
        <v>173</v>
      </c>
      <c r="AH39" s="78">
        <v>3709</v>
      </c>
      <c r="AI39" s="78">
        <v>12581</v>
      </c>
      <c r="AJ39" s="78"/>
      <c r="AK39" s="78" t="s">
        <v>524</v>
      </c>
      <c r="AL39" s="78" t="s">
        <v>558</v>
      </c>
      <c r="AM39" s="78"/>
      <c r="AN39" s="78"/>
      <c r="AO39" s="80">
        <v>40120.15597222222</v>
      </c>
      <c r="AP39" s="83" t="s">
        <v>621</v>
      </c>
      <c r="AQ39" s="78" t="b">
        <v>0</v>
      </c>
      <c r="AR39" s="78" t="b">
        <v>0</v>
      </c>
      <c r="AS39" s="78" t="b">
        <v>1</v>
      </c>
      <c r="AT39" s="78" t="s">
        <v>397</v>
      </c>
      <c r="AU39" s="78">
        <v>3</v>
      </c>
      <c r="AV39" s="83" t="s">
        <v>632</v>
      </c>
      <c r="AW39" s="78" t="b">
        <v>0</v>
      </c>
      <c r="AX39" s="78" t="s">
        <v>659</v>
      </c>
      <c r="AY39" s="83" t="s">
        <v>696</v>
      </c>
      <c r="AZ39" s="78" t="s">
        <v>66</v>
      </c>
      <c r="BA39" s="78" t="str">
        <f>REPLACE(INDEX(GroupVertices[Group],MATCH(Vertices[[#This Row],[Vertex]],GroupVertices[Vertex],0)),1,1,"")</f>
        <v>3</v>
      </c>
      <c r="BB39" s="48"/>
      <c r="BC39" s="48"/>
      <c r="BD39" s="48"/>
      <c r="BE39" s="48"/>
      <c r="BF39" s="48"/>
      <c r="BG39" s="48"/>
      <c r="BH39" s="121" t="s">
        <v>949</v>
      </c>
      <c r="BI39" s="121" t="s">
        <v>949</v>
      </c>
      <c r="BJ39" s="121" t="s">
        <v>971</v>
      </c>
      <c r="BK39" s="121" t="s">
        <v>971</v>
      </c>
      <c r="BL39" s="121">
        <v>3</v>
      </c>
      <c r="BM39" s="124">
        <v>12</v>
      </c>
      <c r="BN39" s="121">
        <v>0</v>
      </c>
      <c r="BO39" s="124">
        <v>0</v>
      </c>
      <c r="BP39" s="121">
        <v>0</v>
      </c>
      <c r="BQ39" s="124">
        <v>0</v>
      </c>
      <c r="BR39" s="121">
        <v>22</v>
      </c>
      <c r="BS39" s="124">
        <v>88</v>
      </c>
      <c r="BT39" s="121">
        <v>25</v>
      </c>
      <c r="BU39" s="2"/>
      <c r="BV39" s="3"/>
      <c r="BW39" s="3"/>
      <c r="BX39" s="3"/>
      <c r="BY39" s="3"/>
    </row>
    <row r="40" spans="1:77" ht="41.45" customHeight="1">
      <c r="A40" s="64" t="s">
        <v>230</v>
      </c>
      <c r="C40" s="65"/>
      <c r="D40" s="65" t="s">
        <v>64</v>
      </c>
      <c r="E40" s="66">
        <v>169.86547950287516</v>
      </c>
      <c r="F40" s="68">
        <v>99.95987078286339</v>
      </c>
      <c r="G40" s="100" t="s">
        <v>311</v>
      </c>
      <c r="H40" s="65"/>
      <c r="I40" s="69" t="s">
        <v>230</v>
      </c>
      <c r="J40" s="70"/>
      <c r="K40" s="70"/>
      <c r="L40" s="69" t="s">
        <v>743</v>
      </c>
      <c r="M40" s="73">
        <v>14.37373043105864</v>
      </c>
      <c r="N40" s="74">
        <v>8674.0068359375</v>
      </c>
      <c r="O40" s="74">
        <v>847.7452392578125</v>
      </c>
      <c r="P40" s="75"/>
      <c r="Q40" s="76"/>
      <c r="R40" s="76"/>
      <c r="S40" s="86"/>
      <c r="T40" s="48">
        <v>0</v>
      </c>
      <c r="U40" s="48">
        <v>2</v>
      </c>
      <c r="V40" s="49">
        <v>0</v>
      </c>
      <c r="W40" s="49">
        <v>0.008547</v>
      </c>
      <c r="X40" s="49">
        <v>0.004943</v>
      </c>
      <c r="Y40" s="49">
        <v>0.599241</v>
      </c>
      <c r="Z40" s="49">
        <v>1</v>
      </c>
      <c r="AA40" s="49">
        <v>0</v>
      </c>
      <c r="AB40" s="71">
        <v>40</v>
      </c>
      <c r="AC40" s="71"/>
      <c r="AD40" s="72"/>
      <c r="AE40" s="78" t="s">
        <v>481</v>
      </c>
      <c r="AF40" s="78">
        <v>514</v>
      </c>
      <c r="AG40" s="78">
        <v>506</v>
      </c>
      <c r="AH40" s="78">
        <v>1602</v>
      </c>
      <c r="AI40" s="78">
        <v>1279</v>
      </c>
      <c r="AJ40" s="78"/>
      <c r="AK40" s="78" t="s">
        <v>525</v>
      </c>
      <c r="AL40" s="78" t="s">
        <v>559</v>
      </c>
      <c r="AM40" s="83" t="s">
        <v>589</v>
      </c>
      <c r="AN40" s="78"/>
      <c r="AO40" s="80">
        <v>42990.516122685185</v>
      </c>
      <c r="AP40" s="83" t="s">
        <v>622</v>
      </c>
      <c r="AQ40" s="78" t="b">
        <v>1</v>
      </c>
      <c r="AR40" s="78" t="b">
        <v>0</v>
      </c>
      <c r="AS40" s="78" t="b">
        <v>0</v>
      </c>
      <c r="AT40" s="78" t="s">
        <v>397</v>
      </c>
      <c r="AU40" s="78">
        <v>5</v>
      </c>
      <c r="AV40" s="78"/>
      <c r="AW40" s="78" t="b">
        <v>0</v>
      </c>
      <c r="AX40" s="78" t="s">
        <v>659</v>
      </c>
      <c r="AY40" s="83" t="s">
        <v>697</v>
      </c>
      <c r="AZ40" s="78" t="s">
        <v>66</v>
      </c>
      <c r="BA40" s="78" t="str">
        <f>REPLACE(INDEX(GroupVertices[Group],MATCH(Vertices[[#This Row],[Vertex]],GroupVertices[Vertex],0)),1,1,"")</f>
        <v>3</v>
      </c>
      <c r="BB40" s="48"/>
      <c r="BC40" s="48"/>
      <c r="BD40" s="48"/>
      <c r="BE40" s="48"/>
      <c r="BF40" s="48"/>
      <c r="BG40" s="48"/>
      <c r="BH40" s="121" t="s">
        <v>948</v>
      </c>
      <c r="BI40" s="121" t="s">
        <v>948</v>
      </c>
      <c r="BJ40" s="121" t="s">
        <v>970</v>
      </c>
      <c r="BK40" s="121" t="s">
        <v>970</v>
      </c>
      <c r="BL40" s="121">
        <v>0</v>
      </c>
      <c r="BM40" s="124">
        <v>0</v>
      </c>
      <c r="BN40" s="121">
        <v>1</v>
      </c>
      <c r="BO40" s="124">
        <v>4.3478260869565215</v>
      </c>
      <c r="BP40" s="121">
        <v>0</v>
      </c>
      <c r="BQ40" s="124">
        <v>0</v>
      </c>
      <c r="BR40" s="121">
        <v>22</v>
      </c>
      <c r="BS40" s="124">
        <v>95.65217391304348</v>
      </c>
      <c r="BT40" s="121">
        <v>23</v>
      </c>
      <c r="BU40" s="2"/>
      <c r="BV40" s="3"/>
      <c r="BW40" s="3"/>
      <c r="BX40" s="3"/>
      <c r="BY40" s="3"/>
    </row>
    <row r="41" spans="1:77" ht="41.45" customHeight="1">
      <c r="A41" s="64" t="s">
        <v>236</v>
      </c>
      <c r="C41" s="65"/>
      <c r="D41" s="65" t="s">
        <v>64</v>
      </c>
      <c r="E41" s="66">
        <v>163.41454275644594</v>
      </c>
      <c r="F41" s="68">
        <v>99.99278308545567</v>
      </c>
      <c r="G41" s="100" t="s">
        <v>317</v>
      </c>
      <c r="H41" s="65"/>
      <c r="I41" s="69" t="s">
        <v>236</v>
      </c>
      <c r="J41" s="70"/>
      <c r="K41" s="70"/>
      <c r="L41" s="69" t="s">
        <v>744</v>
      </c>
      <c r="M41" s="73">
        <v>3.4051570538069886</v>
      </c>
      <c r="N41" s="74">
        <v>8245.0166015625</v>
      </c>
      <c r="O41" s="74">
        <v>2868.6669921875</v>
      </c>
      <c r="P41" s="75"/>
      <c r="Q41" s="76"/>
      <c r="R41" s="76"/>
      <c r="S41" s="86"/>
      <c r="T41" s="48">
        <v>6</v>
      </c>
      <c r="U41" s="48">
        <v>2</v>
      </c>
      <c r="V41" s="49">
        <v>10</v>
      </c>
      <c r="W41" s="49">
        <v>0.00885</v>
      </c>
      <c r="X41" s="49">
        <v>0.007681</v>
      </c>
      <c r="Y41" s="49">
        <v>1.610455</v>
      </c>
      <c r="Z41" s="49">
        <v>0.16666666666666666</v>
      </c>
      <c r="AA41" s="49">
        <v>0.3333333333333333</v>
      </c>
      <c r="AB41" s="71">
        <v>41</v>
      </c>
      <c r="AC41" s="71"/>
      <c r="AD41" s="72"/>
      <c r="AE41" s="78" t="s">
        <v>482</v>
      </c>
      <c r="AF41" s="78">
        <v>393</v>
      </c>
      <c r="AG41" s="78">
        <v>91</v>
      </c>
      <c r="AH41" s="78">
        <v>194</v>
      </c>
      <c r="AI41" s="78">
        <v>66</v>
      </c>
      <c r="AJ41" s="78"/>
      <c r="AK41" s="78" t="s">
        <v>526</v>
      </c>
      <c r="AL41" s="78"/>
      <c r="AM41" s="78"/>
      <c r="AN41" s="78"/>
      <c r="AO41" s="80">
        <v>43070.52758101852</v>
      </c>
      <c r="AP41" s="83" t="s">
        <v>623</v>
      </c>
      <c r="AQ41" s="78" t="b">
        <v>1</v>
      </c>
      <c r="AR41" s="78" t="b">
        <v>0</v>
      </c>
      <c r="AS41" s="78" t="b">
        <v>0</v>
      </c>
      <c r="AT41" s="78" t="s">
        <v>629</v>
      </c>
      <c r="AU41" s="78">
        <v>0</v>
      </c>
      <c r="AV41" s="78"/>
      <c r="AW41" s="78" t="b">
        <v>0</v>
      </c>
      <c r="AX41" s="78" t="s">
        <v>659</v>
      </c>
      <c r="AY41" s="83" t="s">
        <v>698</v>
      </c>
      <c r="AZ41" s="78" t="s">
        <v>66</v>
      </c>
      <c r="BA41" s="78" t="str">
        <f>REPLACE(INDEX(GroupVertices[Group],MATCH(Vertices[[#This Row],[Vertex]],GroupVertices[Vertex],0)),1,1,"")</f>
        <v>3</v>
      </c>
      <c r="BB41" s="48" t="s">
        <v>928</v>
      </c>
      <c r="BC41" s="48" t="s">
        <v>928</v>
      </c>
      <c r="BD41" s="48" t="s">
        <v>932</v>
      </c>
      <c r="BE41" s="48" t="s">
        <v>932</v>
      </c>
      <c r="BF41" s="48" t="s">
        <v>837</v>
      </c>
      <c r="BG41" s="48" t="s">
        <v>936</v>
      </c>
      <c r="BH41" s="121" t="s">
        <v>950</v>
      </c>
      <c r="BI41" s="121" t="s">
        <v>958</v>
      </c>
      <c r="BJ41" s="121" t="s">
        <v>972</v>
      </c>
      <c r="BK41" s="121" t="s">
        <v>972</v>
      </c>
      <c r="BL41" s="121">
        <v>1</v>
      </c>
      <c r="BM41" s="124">
        <v>1.4492753623188406</v>
      </c>
      <c r="BN41" s="121">
        <v>2</v>
      </c>
      <c r="BO41" s="124">
        <v>2.898550724637681</v>
      </c>
      <c r="BP41" s="121">
        <v>0</v>
      </c>
      <c r="BQ41" s="124">
        <v>0</v>
      </c>
      <c r="BR41" s="121">
        <v>66</v>
      </c>
      <c r="BS41" s="124">
        <v>95.65217391304348</v>
      </c>
      <c r="BT41" s="121">
        <v>69</v>
      </c>
      <c r="BU41" s="2"/>
      <c r="BV41" s="3"/>
      <c r="BW41" s="3"/>
      <c r="BX41" s="3"/>
      <c r="BY41" s="3"/>
    </row>
    <row r="42" spans="1:77" ht="41.45" customHeight="1">
      <c r="A42" s="64" t="s">
        <v>231</v>
      </c>
      <c r="C42" s="65"/>
      <c r="D42" s="65" t="s">
        <v>64</v>
      </c>
      <c r="E42" s="66">
        <v>164.34720831014653</v>
      </c>
      <c r="F42" s="68">
        <v>99.9880246802616</v>
      </c>
      <c r="G42" s="100" t="s">
        <v>312</v>
      </c>
      <c r="H42" s="65"/>
      <c r="I42" s="69" t="s">
        <v>231</v>
      </c>
      <c r="J42" s="70"/>
      <c r="K42" s="70"/>
      <c r="L42" s="69" t="s">
        <v>745</v>
      </c>
      <c r="M42" s="73">
        <v>4.990974891481926</v>
      </c>
      <c r="N42" s="74">
        <v>7530.98876953125</v>
      </c>
      <c r="O42" s="74">
        <v>8209.6513671875</v>
      </c>
      <c r="P42" s="75"/>
      <c r="Q42" s="76"/>
      <c r="R42" s="76"/>
      <c r="S42" s="86"/>
      <c r="T42" s="48">
        <v>0</v>
      </c>
      <c r="U42" s="48">
        <v>1</v>
      </c>
      <c r="V42" s="49">
        <v>0</v>
      </c>
      <c r="W42" s="49">
        <v>0.008475</v>
      </c>
      <c r="X42" s="49">
        <v>0.00397</v>
      </c>
      <c r="Y42" s="49">
        <v>0.371094</v>
      </c>
      <c r="Z42" s="49">
        <v>0</v>
      </c>
      <c r="AA42" s="49">
        <v>0</v>
      </c>
      <c r="AB42" s="71">
        <v>42</v>
      </c>
      <c r="AC42" s="71"/>
      <c r="AD42" s="72"/>
      <c r="AE42" s="78" t="s">
        <v>483</v>
      </c>
      <c r="AF42" s="78">
        <v>516</v>
      </c>
      <c r="AG42" s="78">
        <v>151</v>
      </c>
      <c r="AH42" s="78">
        <v>6319</v>
      </c>
      <c r="AI42" s="78">
        <v>3009</v>
      </c>
      <c r="AJ42" s="78"/>
      <c r="AK42" s="78" t="s">
        <v>527</v>
      </c>
      <c r="AL42" s="78" t="s">
        <v>547</v>
      </c>
      <c r="AM42" s="83" t="s">
        <v>590</v>
      </c>
      <c r="AN42" s="78"/>
      <c r="AO42" s="80">
        <v>40120.89084490741</v>
      </c>
      <c r="AP42" s="83" t="s">
        <v>624</v>
      </c>
      <c r="AQ42" s="78" t="b">
        <v>0</v>
      </c>
      <c r="AR42" s="78" t="b">
        <v>0</v>
      </c>
      <c r="AS42" s="78" t="b">
        <v>0</v>
      </c>
      <c r="AT42" s="78" t="s">
        <v>397</v>
      </c>
      <c r="AU42" s="78">
        <v>11</v>
      </c>
      <c r="AV42" s="83" t="s">
        <v>641</v>
      </c>
      <c r="AW42" s="78" t="b">
        <v>0</v>
      </c>
      <c r="AX42" s="78" t="s">
        <v>659</v>
      </c>
      <c r="AY42" s="83" t="s">
        <v>699</v>
      </c>
      <c r="AZ42" s="78" t="s">
        <v>66</v>
      </c>
      <c r="BA42" s="78" t="str">
        <f>REPLACE(INDEX(GroupVertices[Group],MATCH(Vertices[[#This Row],[Vertex]],GroupVertices[Vertex],0)),1,1,"")</f>
        <v>3</v>
      </c>
      <c r="BB42" s="48"/>
      <c r="BC42" s="48"/>
      <c r="BD42" s="48"/>
      <c r="BE42" s="48"/>
      <c r="BF42" s="48"/>
      <c r="BG42" s="48"/>
      <c r="BH42" s="121" t="s">
        <v>951</v>
      </c>
      <c r="BI42" s="121" t="s">
        <v>951</v>
      </c>
      <c r="BJ42" s="121" t="s">
        <v>973</v>
      </c>
      <c r="BK42" s="121" t="s">
        <v>973</v>
      </c>
      <c r="BL42" s="121">
        <v>0</v>
      </c>
      <c r="BM42" s="124">
        <v>0</v>
      </c>
      <c r="BN42" s="121">
        <v>0</v>
      </c>
      <c r="BO42" s="124">
        <v>0</v>
      </c>
      <c r="BP42" s="121">
        <v>0</v>
      </c>
      <c r="BQ42" s="124">
        <v>0</v>
      </c>
      <c r="BR42" s="121">
        <v>24</v>
      </c>
      <c r="BS42" s="124">
        <v>100</v>
      </c>
      <c r="BT42" s="121">
        <v>24</v>
      </c>
      <c r="BU42" s="2"/>
      <c r="BV42" s="3"/>
      <c r="BW42" s="3"/>
      <c r="BX42" s="3"/>
      <c r="BY42" s="3"/>
    </row>
    <row r="43" spans="1:77" ht="41.45" customHeight="1">
      <c r="A43" s="64" t="s">
        <v>232</v>
      </c>
      <c r="C43" s="65"/>
      <c r="D43" s="65" t="s">
        <v>64</v>
      </c>
      <c r="E43" s="66">
        <v>165.6529400853274</v>
      </c>
      <c r="F43" s="68">
        <v>99.98136291298992</v>
      </c>
      <c r="G43" s="100" t="s">
        <v>313</v>
      </c>
      <c r="H43" s="65"/>
      <c r="I43" s="69" t="s">
        <v>232</v>
      </c>
      <c r="J43" s="70"/>
      <c r="K43" s="70"/>
      <c r="L43" s="69" t="s">
        <v>746</v>
      </c>
      <c r="M43" s="73">
        <v>7.211119864226839</v>
      </c>
      <c r="N43" s="74">
        <v>8353.126953125</v>
      </c>
      <c r="O43" s="74">
        <v>9611.7451171875</v>
      </c>
      <c r="P43" s="75"/>
      <c r="Q43" s="76"/>
      <c r="R43" s="76"/>
      <c r="S43" s="86"/>
      <c r="T43" s="48">
        <v>0</v>
      </c>
      <c r="U43" s="48">
        <v>1</v>
      </c>
      <c r="V43" s="49">
        <v>0</v>
      </c>
      <c r="W43" s="49">
        <v>0.008475</v>
      </c>
      <c r="X43" s="49">
        <v>0.00397</v>
      </c>
      <c r="Y43" s="49">
        <v>0.371094</v>
      </c>
      <c r="Z43" s="49">
        <v>0</v>
      </c>
      <c r="AA43" s="49">
        <v>0</v>
      </c>
      <c r="AB43" s="71">
        <v>43</v>
      </c>
      <c r="AC43" s="71"/>
      <c r="AD43" s="72"/>
      <c r="AE43" s="78" t="s">
        <v>484</v>
      </c>
      <c r="AF43" s="78">
        <v>316</v>
      </c>
      <c r="AG43" s="78">
        <v>235</v>
      </c>
      <c r="AH43" s="78">
        <v>7542</v>
      </c>
      <c r="AI43" s="78">
        <v>34172</v>
      </c>
      <c r="AJ43" s="78"/>
      <c r="AK43" s="78" t="s">
        <v>528</v>
      </c>
      <c r="AL43" s="78" t="s">
        <v>560</v>
      </c>
      <c r="AM43" s="78"/>
      <c r="AN43" s="78"/>
      <c r="AO43" s="80">
        <v>40996.74489583333</v>
      </c>
      <c r="AP43" s="83" t="s">
        <v>625</v>
      </c>
      <c r="AQ43" s="78" t="b">
        <v>1</v>
      </c>
      <c r="AR43" s="78" t="b">
        <v>0</v>
      </c>
      <c r="AS43" s="78" t="b">
        <v>0</v>
      </c>
      <c r="AT43" s="78" t="s">
        <v>397</v>
      </c>
      <c r="AU43" s="78">
        <v>2</v>
      </c>
      <c r="AV43" s="83" t="s">
        <v>632</v>
      </c>
      <c r="AW43" s="78" t="b">
        <v>0</v>
      </c>
      <c r="AX43" s="78" t="s">
        <v>659</v>
      </c>
      <c r="AY43" s="83" t="s">
        <v>700</v>
      </c>
      <c r="AZ43" s="78" t="s">
        <v>66</v>
      </c>
      <c r="BA43" s="78" t="str">
        <f>REPLACE(INDEX(GroupVertices[Group],MATCH(Vertices[[#This Row],[Vertex]],GroupVertices[Vertex],0)),1,1,"")</f>
        <v>3</v>
      </c>
      <c r="BB43" s="48"/>
      <c r="BC43" s="48"/>
      <c r="BD43" s="48"/>
      <c r="BE43" s="48"/>
      <c r="BF43" s="48"/>
      <c r="BG43" s="48"/>
      <c r="BH43" s="121" t="s">
        <v>951</v>
      </c>
      <c r="BI43" s="121" t="s">
        <v>951</v>
      </c>
      <c r="BJ43" s="121" t="s">
        <v>973</v>
      </c>
      <c r="BK43" s="121" t="s">
        <v>973</v>
      </c>
      <c r="BL43" s="121">
        <v>0</v>
      </c>
      <c r="BM43" s="124">
        <v>0</v>
      </c>
      <c r="BN43" s="121">
        <v>0</v>
      </c>
      <c r="BO43" s="124">
        <v>0</v>
      </c>
      <c r="BP43" s="121">
        <v>0</v>
      </c>
      <c r="BQ43" s="124">
        <v>0</v>
      </c>
      <c r="BR43" s="121">
        <v>24</v>
      </c>
      <c r="BS43" s="124">
        <v>100</v>
      </c>
      <c r="BT43" s="121">
        <v>24</v>
      </c>
      <c r="BU43" s="2"/>
      <c r="BV43" s="3"/>
      <c r="BW43" s="3"/>
      <c r="BX43" s="3"/>
      <c r="BY43" s="3"/>
    </row>
    <row r="44" spans="1:77" ht="41.45" customHeight="1">
      <c r="A44" s="64" t="s">
        <v>233</v>
      </c>
      <c r="C44" s="65"/>
      <c r="D44" s="65" t="s">
        <v>64</v>
      </c>
      <c r="E44" s="66">
        <v>163.6787979966611</v>
      </c>
      <c r="F44" s="68">
        <v>99.99143487065068</v>
      </c>
      <c r="G44" s="100" t="s">
        <v>314</v>
      </c>
      <c r="H44" s="65"/>
      <c r="I44" s="69" t="s">
        <v>233</v>
      </c>
      <c r="J44" s="70"/>
      <c r="K44" s="70"/>
      <c r="L44" s="69" t="s">
        <v>747</v>
      </c>
      <c r="M44" s="73">
        <v>3.8544721078148876</v>
      </c>
      <c r="N44" s="74">
        <v>7546.68701171875</v>
      </c>
      <c r="O44" s="74">
        <v>4612.80859375</v>
      </c>
      <c r="P44" s="75"/>
      <c r="Q44" s="76"/>
      <c r="R44" s="76"/>
      <c r="S44" s="86"/>
      <c r="T44" s="48">
        <v>0</v>
      </c>
      <c r="U44" s="48">
        <v>2</v>
      </c>
      <c r="V44" s="49">
        <v>0</v>
      </c>
      <c r="W44" s="49">
        <v>0.008547</v>
      </c>
      <c r="X44" s="49">
        <v>0.004943</v>
      </c>
      <c r="Y44" s="49">
        <v>0.599241</v>
      </c>
      <c r="Z44" s="49">
        <v>1</v>
      </c>
      <c r="AA44" s="49">
        <v>0</v>
      </c>
      <c r="AB44" s="71">
        <v>44</v>
      </c>
      <c r="AC44" s="71"/>
      <c r="AD44" s="72"/>
      <c r="AE44" s="78" t="s">
        <v>485</v>
      </c>
      <c r="AF44" s="78">
        <v>234</v>
      </c>
      <c r="AG44" s="78">
        <v>108</v>
      </c>
      <c r="AH44" s="78">
        <v>438</v>
      </c>
      <c r="AI44" s="78">
        <v>115</v>
      </c>
      <c r="AJ44" s="78"/>
      <c r="AK44" s="78"/>
      <c r="AL44" s="78"/>
      <c r="AM44" s="78"/>
      <c r="AN44" s="78"/>
      <c r="AO44" s="80">
        <v>40574.519224537034</v>
      </c>
      <c r="AP44" s="83" t="s">
        <v>626</v>
      </c>
      <c r="AQ44" s="78" t="b">
        <v>1</v>
      </c>
      <c r="AR44" s="78" t="b">
        <v>0</v>
      </c>
      <c r="AS44" s="78" t="b">
        <v>0</v>
      </c>
      <c r="AT44" s="78" t="s">
        <v>397</v>
      </c>
      <c r="AU44" s="78">
        <v>1</v>
      </c>
      <c r="AV44" s="83" t="s">
        <v>632</v>
      </c>
      <c r="AW44" s="78" t="b">
        <v>0</v>
      </c>
      <c r="AX44" s="78" t="s">
        <v>659</v>
      </c>
      <c r="AY44" s="83" t="s">
        <v>701</v>
      </c>
      <c r="AZ44" s="78" t="s">
        <v>66</v>
      </c>
      <c r="BA44" s="78" t="str">
        <f>REPLACE(INDEX(GroupVertices[Group],MATCH(Vertices[[#This Row],[Vertex]],GroupVertices[Vertex],0)),1,1,"")</f>
        <v>3</v>
      </c>
      <c r="BB44" s="48"/>
      <c r="BC44" s="48"/>
      <c r="BD44" s="48"/>
      <c r="BE44" s="48"/>
      <c r="BF44" s="48"/>
      <c r="BG44" s="48"/>
      <c r="BH44" s="121" t="s">
        <v>948</v>
      </c>
      <c r="BI44" s="121" t="s">
        <v>948</v>
      </c>
      <c r="BJ44" s="121" t="s">
        <v>970</v>
      </c>
      <c r="BK44" s="121" t="s">
        <v>970</v>
      </c>
      <c r="BL44" s="121">
        <v>0</v>
      </c>
      <c r="BM44" s="124">
        <v>0</v>
      </c>
      <c r="BN44" s="121">
        <v>1</v>
      </c>
      <c r="BO44" s="124">
        <v>4.3478260869565215</v>
      </c>
      <c r="BP44" s="121">
        <v>0</v>
      </c>
      <c r="BQ44" s="124">
        <v>0</v>
      </c>
      <c r="BR44" s="121">
        <v>22</v>
      </c>
      <c r="BS44" s="124">
        <v>95.65217391304348</v>
      </c>
      <c r="BT44" s="121">
        <v>23</v>
      </c>
      <c r="BU44" s="2"/>
      <c r="BV44" s="3"/>
      <c r="BW44" s="3"/>
      <c r="BX44" s="3"/>
      <c r="BY44" s="3"/>
    </row>
    <row r="45" spans="1:77" ht="41.45" customHeight="1">
      <c r="A45" s="64" t="s">
        <v>234</v>
      </c>
      <c r="C45" s="65"/>
      <c r="D45" s="65" t="s">
        <v>64</v>
      </c>
      <c r="E45" s="66">
        <v>174.59098497495827</v>
      </c>
      <c r="F45" s="68">
        <v>99.93576152988014</v>
      </c>
      <c r="G45" s="100" t="s">
        <v>315</v>
      </c>
      <c r="H45" s="65"/>
      <c r="I45" s="69" t="s">
        <v>234</v>
      </c>
      <c r="J45" s="70"/>
      <c r="K45" s="70"/>
      <c r="L45" s="69" t="s">
        <v>748</v>
      </c>
      <c r="M45" s="73">
        <v>22.408540808611654</v>
      </c>
      <c r="N45" s="74">
        <v>8070.85302734375</v>
      </c>
      <c r="O45" s="74">
        <v>393.84271240234375</v>
      </c>
      <c r="P45" s="75"/>
      <c r="Q45" s="76"/>
      <c r="R45" s="76"/>
      <c r="S45" s="86"/>
      <c r="T45" s="48">
        <v>0</v>
      </c>
      <c r="U45" s="48">
        <v>3</v>
      </c>
      <c r="V45" s="49">
        <v>8.333333</v>
      </c>
      <c r="W45" s="49">
        <v>0.009259</v>
      </c>
      <c r="X45" s="49">
        <v>0.008159</v>
      </c>
      <c r="Y45" s="49">
        <v>0.84697</v>
      </c>
      <c r="Z45" s="49">
        <v>0.5</v>
      </c>
      <c r="AA45" s="49">
        <v>0</v>
      </c>
      <c r="AB45" s="71">
        <v>45</v>
      </c>
      <c r="AC45" s="71"/>
      <c r="AD45" s="72"/>
      <c r="AE45" s="78" t="s">
        <v>486</v>
      </c>
      <c r="AF45" s="78">
        <v>525</v>
      </c>
      <c r="AG45" s="78">
        <v>810</v>
      </c>
      <c r="AH45" s="78">
        <v>23184</v>
      </c>
      <c r="AI45" s="78">
        <v>16121</v>
      </c>
      <c r="AJ45" s="78"/>
      <c r="AK45" s="78" t="s">
        <v>529</v>
      </c>
      <c r="AL45" s="78" t="s">
        <v>561</v>
      </c>
      <c r="AM45" s="83" t="s">
        <v>591</v>
      </c>
      <c r="AN45" s="78"/>
      <c r="AO45" s="80">
        <v>40569.149363425924</v>
      </c>
      <c r="AP45" s="78"/>
      <c r="AQ45" s="78" t="b">
        <v>1</v>
      </c>
      <c r="AR45" s="78" t="b">
        <v>0</v>
      </c>
      <c r="AS45" s="78" t="b">
        <v>1</v>
      </c>
      <c r="AT45" s="78" t="s">
        <v>397</v>
      </c>
      <c r="AU45" s="78">
        <v>78</v>
      </c>
      <c r="AV45" s="83" t="s">
        <v>632</v>
      </c>
      <c r="AW45" s="78" t="b">
        <v>0</v>
      </c>
      <c r="AX45" s="78" t="s">
        <v>659</v>
      </c>
      <c r="AY45" s="83" t="s">
        <v>702</v>
      </c>
      <c r="AZ45" s="78" t="s">
        <v>66</v>
      </c>
      <c r="BA45" s="78" t="str">
        <f>REPLACE(INDEX(GroupVertices[Group],MATCH(Vertices[[#This Row],[Vertex]],GroupVertices[Vertex],0)),1,1,"")</f>
        <v>3</v>
      </c>
      <c r="BB45" s="48"/>
      <c r="BC45" s="48"/>
      <c r="BD45" s="48"/>
      <c r="BE45" s="48"/>
      <c r="BF45" s="48"/>
      <c r="BG45" s="48"/>
      <c r="BH45" s="121" t="s">
        <v>948</v>
      </c>
      <c r="BI45" s="121" t="s">
        <v>948</v>
      </c>
      <c r="BJ45" s="121" t="s">
        <v>970</v>
      </c>
      <c r="BK45" s="121" t="s">
        <v>970</v>
      </c>
      <c r="BL45" s="121">
        <v>1</v>
      </c>
      <c r="BM45" s="124">
        <v>2.3255813953488373</v>
      </c>
      <c r="BN45" s="121">
        <v>1</v>
      </c>
      <c r="BO45" s="124">
        <v>2.3255813953488373</v>
      </c>
      <c r="BP45" s="121">
        <v>0</v>
      </c>
      <c r="BQ45" s="124">
        <v>0</v>
      </c>
      <c r="BR45" s="121">
        <v>41</v>
      </c>
      <c r="BS45" s="124">
        <v>95.34883720930233</v>
      </c>
      <c r="BT45" s="121">
        <v>43</v>
      </c>
      <c r="BU45" s="2"/>
      <c r="BV45" s="3"/>
      <c r="BW45" s="3"/>
      <c r="BX45" s="3"/>
      <c r="BY45" s="3"/>
    </row>
    <row r="46" spans="1:77" ht="41.45" customHeight="1">
      <c r="A46" s="64" t="s">
        <v>237</v>
      </c>
      <c r="C46" s="65"/>
      <c r="D46" s="65" t="s">
        <v>64</v>
      </c>
      <c r="E46" s="66">
        <v>162.80831014654052</v>
      </c>
      <c r="F46" s="68">
        <v>99.99587604883182</v>
      </c>
      <c r="G46" s="100" t="s">
        <v>318</v>
      </c>
      <c r="H46" s="65"/>
      <c r="I46" s="69" t="s">
        <v>237</v>
      </c>
      <c r="J46" s="70"/>
      <c r="K46" s="70"/>
      <c r="L46" s="69" t="s">
        <v>749</v>
      </c>
      <c r="M46" s="73">
        <v>2.374375459318279</v>
      </c>
      <c r="N46" s="74">
        <v>8052.53173828125</v>
      </c>
      <c r="O46" s="74">
        <v>7198.58447265625</v>
      </c>
      <c r="P46" s="75"/>
      <c r="Q46" s="76"/>
      <c r="R46" s="76"/>
      <c r="S46" s="86"/>
      <c r="T46" s="48">
        <v>0</v>
      </c>
      <c r="U46" s="48">
        <v>2</v>
      </c>
      <c r="V46" s="49">
        <v>0</v>
      </c>
      <c r="W46" s="49">
        <v>0.008547</v>
      </c>
      <c r="X46" s="49">
        <v>0.004943</v>
      </c>
      <c r="Y46" s="49">
        <v>0.599241</v>
      </c>
      <c r="Z46" s="49">
        <v>1</v>
      </c>
      <c r="AA46" s="49">
        <v>0</v>
      </c>
      <c r="AB46" s="71">
        <v>46</v>
      </c>
      <c r="AC46" s="71"/>
      <c r="AD46" s="72"/>
      <c r="AE46" s="78" t="s">
        <v>487</v>
      </c>
      <c r="AF46" s="78">
        <v>61</v>
      </c>
      <c r="AG46" s="78">
        <v>52</v>
      </c>
      <c r="AH46" s="78">
        <v>327</v>
      </c>
      <c r="AI46" s="78">
        <v>99</v>
      </c>
      <c r="AJ46" s="78"/>
      <c r="AK46" s="78" t="s">
        <v>530</v>
      </c>
      <c r="AL46" s="78" t="s">
        <v>562</v>
      </c>
      <c r="AM46" s="83" t="s">
        <v>592</v>
      </c>
      <c r="AN46" s="78"/>
      <c r="AO46" s="80">
        <v>40343.79509259259</v>
      </c>
      <c r="AP46" s="83" t="s">
        <v>627</v>
      </c>
      <c r="AQ46" s="78" t="b">
        <v>1</v>
      </c>
      <c r="AR46" s="78" t="b">
        <v>0</v>
      </c>
      <c r="AS46" s="78" t="b">
        <v>0</v>
      </c>
      <c r="AT46" s="78" t="s">
        <v>397</v>
      </c>
      <c r="AU46" s="78">
        <v>1</v>
      </c>
      <c r="AV46" s="83" t="s">
        <v>632</v>
      </c>
      <c r="AW46" s="78" t="b">
        <v>0</v>
      </c>
      <c r="AX46" s="78" t="s">
        <v>659</v>
      </c>
      <c r="AY46" s="83" t="s">
        <v>703</v>
      </c>
      <c r="AZ46" s="78" t="s">
        <v>66</v>
      </c>
      <c r="BA46" s="78" t="str">
        <f>REPLACE(INDEX(GroupVertices[Group],MATCH(Vertices[[#This Row],[Vertex]],GroupVertices[Vertex],0)),1,1,"")</f>
        <v>3</v>
      </c>
      <c r="BB46" s="48"/>
      <c r="BC46" s="48"/>
      <c r="BD46" s="48"/>
      <c r="BE46" s="48"/>
      <c r="BF46" s="48"/>
      <c r="BG46" s="48"/>
      <c r="BH46" s="121" t="s">
        <v>952</v>
      </c>
      <c r="BI46" s="121" t="s">
        <v>952</v>
      </c>
      <c r="BJ46" s="121" t="s">
        <v>963</v>
      </c>
      <c r="BK46" s="121" t="s">
        <v>963</v>
      </c>
      <c r="BL46" s="121">
        <v>0</v>
      </c>
      <c r="BM46" s="124">
        <v>0</v>
      </c>
      <c r="BN46" s="121">
        <v>0</v>
      </c>
      <c r="BO46" s="124">
        <v>0</v>
      </c>
      <c r="BP46" s="121">
        <v>0</v>
      </c>
      <c r="BQ46" s="124">
        <v>0</v>
      </c>
      <c r="BR46" s="121">
        <v>20</v>
      </c>
      <c r="BS46" s="124">
        <v>100</v>
      </c>
      <c r="BT46" s="121">
        <v>20</v>
      </c>
      <c r="BU46" s="2"/>
      <c r="BV46" s="3"/>
      <c r="BW46" s="3"/>
      <c r="BX46" s="3"/>
      <c r="BY46" s="3"/>
    </row>
    <row r="47" spans="1:77" ht="41.45" customHeight="1">
      <c r="A47" s="64" t="s">
        <v>238</v>
      </c>
      <c r="C47" s="65"/>
      <c r="D47" s="65" t="s">
        <v>64</v>
      </c>
      <c r="E47" s="66">
        <v>235.32305694676313</v>
      </c>
      <c r="F47" s="68">
        <v>99.62591004499336</v>
      </c>
      <c r="G47" s="100" t="s">
        <v>320</v>
      </c>
      <c r="H47" s="65"/>
      <c r="I47" s="69" t="s">
        <v>238</v>
      </c>
      <c r="J47" s="70"/>
      <c r="K47" s="70"/>
      <c r="L47" s="69" t="s">
        <v>750</v>
      </c>
      <c r="M47" s="73">
        <v>125.67171233854467</v>
      </c>
      <c r="N47" s="74">
        <v>1054.8916015625</v>
      </c>
      <c r="O47" s="74">
        <v>6225.1298828125</v>
      </c>
      <c r="P47" s="75"/>
      <c r="Q47" s="76"/>
      <c r="R47" s="76"/>
      <c r="S47" s="86"/>
      <c r="T47" s="48">
        <v>0</v>
      </c>
      <c r="U47" s="48">
        <v>10</v>
      </c>
      <c r="V47" s="49">
        <v>19.733333</v>
      </c>
      <c r="W47" s="49">
        <v>0.009434</v>
      </c>
      <c r="X47" s="49">
        <v>0.063498</v>
      </c>
      <c r="Y47" s="49">
        <v>1.679888</v>
      </c>
      <c r="Z47" s="49">
        <v>0.1</v>
      </c>
      <c r="AA47" s="49">
        <v>0</v>
      </c>
      <c r="AB47" s="71">
        <v>47</v>
      </c>
      <c r="AC47" s="71"/>
      <c r="AD47" s="72"/>
      <c r="AE47" s="78" t="s">
        <v>488</v>
      </c>
      <c r="AF47" s="78">
        <v>4715</v>
      </c>
      <c r="AG47" s="78">
        <v>4717</v>
      </c>
      <c r="AH47" s="78">
        <v>50395</v>
      </c>
      <c r="AI47" s="78">
        <v>58584</v>
      </c>
      <c r="AJ47" s="78"/>
      <c r="AK47" s="78" t="s">
        <v>531</v>
      </c>
      <c r="AL47" s="78" t="s">
        <v>563</v>
      </c>
      <c r="AM47" s="78"/>
      <c r="AN47" s="78"/>
      <c r="AO47" s="80">
        <v>43256.30331018518</v>
      </c>
      <c r="AP47" s="83" t="s">
        <v>628</v>
      </c>
      <c r="AQ47" s="78" t="b">
        <v>1</v>
      </c>
      <c r="AR47" s="78" t="b">
        <v>0</v>
      </c>
      <c r="AS47" s="78" t="b">
        <v>0</v>
      </c>
      <c r="AT47" s="78" t="s">
        <v>397</v>
      </c>
      <c r="AU47" s="78">
        <v>46</v>
      </c>
      <c r="AV47" s="78"/>
      <c r="AW47" s="78" t="b">
        <v>0</v>
      </c>
      <c r="AX47" s="78" t="s">
        <v>659</v>
      </c>
      <c r="AY47" s="83" t="s">
        <v>704</v>
      </c>
      <c r="AZ47" s="78" t="s">
        <v>66</v>
      </c>
      <c r="BA47" s="78" t="str">
        <f>REPLACE(INDEX(GroupVertices[Group],MATCH(Vertices[[#This Row],[Vertex]],GroupVertices[Vertex],0)),1,1,"")</f>
        <v>1</v>
      </c>
      <c r="BB47" s="48"/>
      <c r="BC47" s="48"/>
      <c r="BD47" s="48"/>
      <c r="BE47" s="48"/>
      <c r="BF47" s="48"/>
      <c r="BG47" s="48"/>
      <c r="BH47" s="121" t="s">
        <v>945</v>
      </c>
      <c r="BI47" s="121" t="s">
        <v>945</v>
      </c>
      <c r="BJ47" s="121" t="s">
        <v>967</v>
      </c>
      <c r="BK47" s="121" t="s">
        <v>967</v>
      </c>
      <c r="BL47" s="121">
        <v>0</v>
      </c>
      <c r="BM47" s="124">
        <v>0</v>
      </c>
      <c r="BN47" s="121">
        <v>0</v>
      </c>
      <c r="BO47" s="124">
        <v>0</v>
      </c>
      <c r="BP47" s="121">
        <v>0</v>
      </c>
      <c r="BQ47" s="124">
        <v>0</v>
      </c>
      <c r="BR47" s="121">
        <v>11</v>
      </c>
      <c r="BS47" s="124">
        <v>100</v>
      </c>
      <c r="BT47" s="121">
        <v>11</v>
      </c>
      <c r="BU47" s="2"/>
      <c r="BV47" s="3"/>
      <c r="BW47" s="3"/>
      <c r="BX47" s="3"/>
      <c r="BY47" s="3"/>
    </row>
    <row r="48" spans="1:77" ht="41.45" customHeight="1">
      <c r="A48" s="87" t="s">
        <v>240</v>
      </c>
      <c r="C48" s="88"/>
      <c r="D48" s="88" t="s">
        <v>64</v>
      </c>
      <c r="E48" s="89">
        <v>164.79799666110185</v>
      </c>
      <c r="F48" s="90">
        <v>99.98572478441781</v>
      </c>
      <c r="G48" s="101" t="s">
        <v>322</v>
      </c>
      <c r="H48" s="88"/>
      <c r="I48" s="91" t="s">
        <v>240</v>
      </c>
      <c r="J48" s="92"/>
      <c r="K48" s="92"/>
      <c r="L48" s="91" t="s">
        <v>751</v>
      </c>
      <c r="M48" s="93">
        <v>5.757453513024813</v>
      </c>
      <c r="N48" s="94">
        <v>7439.15185546875</v>
      </c>
      <c r="O48" s="94">
        <v>2140.150390625</v>
      </c>
      <c r="P48" s="95"/>
      <c r="Q48" s="96"/>
      <c r="R48" s="96"/>
      <c r="S48" s="97"/>
      <c r="T48" s="48">
        <v>0</v>
      </c>
      <c r="U48" s="48">
        <v>1</v>
      </c>
      <c r="V48" s="49">
        <v>0</v>
      </c>
      <c r="W48" s="49">
        <v>0.008475</v>
      </c>
      <c r="X48" s="49">
        <v>0.00397</v>
      </c>
      <c r="Y48" s="49">
        <v>0.371094</v>
      </c>
      <c r="Z48" s="49">
        <v>0</v>
      </c>
      <c r="AA48" s="49">
        <v>0</v>
      </c>
      <c r="AB48" s="98">
        <v>48</v>
      </c>
      <c r="AC48" s="98"/>
      <c r="AD48" s="99"/>
      <c r="AE48" s="78" t="s">
        <v>489</v>
      </c>
      <c r="AF48" s="78">
        <v>766</v>
      </c>
      <c r="AG48" s="78">
        <v>180</v>
      </c>
      <c r="AH48" s="78">
        <v>1293</v>
      </c>
      <c r="AI48" s="78">
        <v>4532</v>
      </c>
      <c r="AJ48" s="78"/>
      <c r="AK48" s="78" t="s">
        <v>532</v>
      </c>
      <c r="AL48" s="78" t="s">
        <v>564</v>
      </c>
      <c r="AM48" s="78"/>
      <c r="AN48" s="78"/>
      <c r="AO48" s="80">
        <v>41573.905173611114</v>
      </c>
      <c r="AP48" s="78"/>
      <c r="AQ48" s="78" t="b">
        <v>1</v>
      </c>
      <c r="AR48" s="78" t="b">
        <v>0</v>
      </c>
      <c r="AS48" s="78" t="b">
        <v>0</v>
      </c>
      <c r="AT48" s="78" t="s">
        <v>397</v>
      </c>
      <c r="AU48" s="78">
        <v>3</v>
      </c>
      <c r="AV48" s="83" t="s">
        <v>632</v>
      </c>
      <c r="AW48" s="78" t="b">
        <v>0</v>
      </c>
      <c r="AX48" s="78" t="s">
        <v>659</v>
      </c>
      <c r="AY48" s="83" t="s">
        <v>705</v>
      </c>
      <c r="AZ48" s="78" t="s">
        <v>66</v>
      </c>
      <c r="BA48" s="78" t="str">
        <f>REPLACE(INDEX(GroupVertices[Group],MATCH(Vertices[[#This Row],[Vertex]],GroupVertices[Vertex],0)),1,1,"")</f>
        <v>3</v>
      </c>
      <c r="BB48" s="48"/>
      <c r="BC48" s="48"/>
      <c r="BD48" s="48"/>
      <c r="BE48" s="48"/>
      <c r="BF48" s="48"/>
      <c r="BG48" s="48"/>
      <c r="BH48" s="121" t="s">
        <v>953</v>
      </c>
      <c r="BI48" s="121" t="s">
        <v>953</v>
      </c>
      <c r="BJ48" s="121" t="s">
        <v>974</v>
      </c>
      <c r="BK48" s="121" t="s">
        <v>974</v>
      </c>
      <c r="BL48" s="121">
        <v>1</v>
      </c>
      <c r="BM48" s="124">
        <v>4.3478260869565215</v>
      </c>
      <c r="BN48" s="121">
        <v>0</v>
      </c>
      <c r="BO48" s="124">
        <v>0</v>
      </c>
      <c r="BP48" s="121">
        <v>0</v>
      </c>
      <c r="BQ48" s="124">
        <v>0</v>
      </c>
      <c r="BR48" s="121">
        <v>22</v>
      </c>
      <c r="BS48" s="124">
        <v>95.65217391304348</v>
      </c>
      <c r="BT48" s="121">
        <v>23</v>
      </c>
      <c r="BU48" s="2"/>
      <c r="BV48" s="3"/>
      <c r="BW48" s="3"/>
      <c r="BX48" s="3"/>
      <c r="BY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8"/>
    <dataValidation allowBlank="1" showInputMessage="1" promptTitle="Vertex Tooltip" prompt="Enter optional text that will pop up when the mouse is hovered over the vertex." errorTitle="Invalid Vertex Image Key" sqref="L3:L4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8"/>
    <dataValidation allowBlank="1" showInputMessage="1" promptTitle="Vertex Label Fill Color" prompt="To select an optional fill color for the Label shape, right-click and select Select Color on the right-click menu." sqref="J3:J48"/>
    <dataValidation allowBlank="1" showInputMessage="1" promptTitle="Vertex Image File" prompt="Enter the path to an image file.  Hover over the column header for examples." errorTitle="Invalid Vertex Image Key" sqref="G3:G48"/>
    <dataValidation allowBlank="1" showInputMessage="1" promptTitle="Vertex Color" prompt="To select an optional vertex color, right-click and select Select Color on the right-click menu." sqref="C3:C48"/>
    <dataValidation allowBlank="1" showInputMessage="1" promptTitle="Vertex Opacity" prompt="Enter an optional vertex opacity between 0 (transparent) and 100 (opaque)." errorTitle="Invalid Vertex Opacity" error="The optional vertex opacity must be a whole number between 0 and 10." sqref="F3:F48"/>
    <dataValidation type="list" allowBlank="1" showInputMessage="1" showErrorMessage="1" promptTitle="Vertex Shape" prompt="Select an optional vertex shape." errorTitle="Invalid Vertex Shape" error="You have entered an invalid vertex shape.  Try selecting from the drop-down list instead." sqref="D3:D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8">
      <formula1>ValidVertexLabelPositions</formula1>
    </dataValidation>
    <dataValidation allowBlank="1" showInputMessage="1" showErrorMessage="1" promptTitle="Vertex Name" prompt="Enter the name of the vertex." sqref="A3:A48"/>
  </dataValidations>
  <hyperlinks>
    <hyperlink ref="AM3" r:id="rId1" display="https://t.co/BUbBAw4vJW"/>
    <hyperlink ref="AM4" r:id="rId2" display="https://t.co/e5h21saMHY"/>
    <hyperlink ref="AM8" r:id="rId3" display="https://t.co/dHplIXfw7J"/>
    <hyperlink ref="AM10" r:id="rId4" display="https://t.co/TRP8XobzH3"/>
    <hyperlink ref="AM11" r:id="rId5" display="https://t.co/L2JqNeW5eK"/>
    <hyperlink ref="AM14" r:id="rId6" display="http://t.co/CK9c3EIpgW"/>
    <hyperlink ref="AM15" r:id="rId7" display="https://t.co/wKKWiVBs2F"/>
    <hyperlink ref="AM18" r:id="rId8" display="https://t.co/FruLAs9pIU"/>
    <hyperlink ref="AM21" r:id="rId9" display="https://t.co/ZKFgqZSFf6"/>
    <hyperlink ref="AM22" r:id="rId10" display="https://t.co/KpseNtrMPo"/>
    <hyperlink ref="AM23" r:id="rId11" display="https://t.co/Lmj9nEWnG1"/>
    <hyperlink ref="AM24" r:id="rId12" display="https://t.co/Fq9AmRvc19"/>
    <hyperlink ref="AM25" r:id="rId13" display="http://t.co/wpH7Ccq5lW"/>
    <hyperlink ref="AM26" r:id="rId14" display="http://www.bbc.co.uk/radio4/foodprogramme/"/>
    <hyperlink ref="AM27" r:id="rId15" display="https://t.co/32HwvRfcJz"/>
    <hyperlink ref="AM28" r:id="rId16" display="http://t.co/ZwpQaQ4awh"/>
    <hyperlink ref="AM30" r:id="rId17" display="https://t.co/KDHkWadHv6"/>
    <hyperlink ref="AM31" r:id="rId18" display="https://t.co/Jpt15826bG"/>
    <hyperlink ref="AM32" r:id="rId19" display="http://t.co/lvGN3ueDuf"/>
    <hyperlink ref="AM34" r:id="rId20" display="http://t.co/oRc5V28dNa"/>
    <hyperlink ref="AM35" r:id="rId21" display="https://t.co/x9k1cu42u3"/>
    <hyperlink ref="AM36" r:id="rId22" display="https://t.co/2KfYE4Afee"/>
    <hyperlink ref="AM37" r:id="rId23" display="http://t.co/xTEQpJSxBg"/>
    <hyperlink ref="AM38" r:id="rId24" display="https://t.co/hzN5UPI1ws"/>
    <hyperlink ref="AM40" r:id="rId25" display="https://t.co/NM5jBpoVqI"/>
    <hyperlink ref="AM42" r:id="rId26" display="https://t.co/UAeiZ8VO7X"/>
    <hyperlink ref="AM45" r:id="rId27" display="https://t.co/iTY8VcPUBN"/>
    <hyperlink ref="AM46" r:id="rId28" display="https://t.co/25DTGHgi4S"/>
    <hyperlink ref="AP3" r:id="rId29" display="https://pbs.twimg.com/profile_banners/2505051/1540818507"/>
    <hyperlink ref="AP4" r:id="rId30" display="https://pbs.twimg.com/profile_banners/472777204/1431752439"/>
    <hyperlink ref="AP8" r:id="rId31" display="https://pbs.twimg.com/profile_banners/518605399/1530009277"/>
    <hyperlink ref="AP10" r:id="rId32" display="https://pbs.twimg.com/profile_banners/169871101/1406201484"/>
    <hyperlink ref="AP11" r:id="rId33" display="https://pbs.twimg.com/profile_banners/1614670046/1446981573"/>
    <hyperlink ref="AP14" r:id="rId34" display="https://pbs.twimg.com/profile_banners/157809457/1433841448"/>
    <hyperlink ref="AP15" r:id="rId35" display="https://pbs.twimg.com/profile_banners/1159076203/1478834559"/>
    <hyperlink ref="AP16" r:id="rId36" display="https://pbs.twimg.com/profile_banners/709696744242610176/1520762359"/>
    <hyperlink ref="AP17" r:id="rId37" display="https://pbs.twimg.com/profile_banners/915504672/1461622720"/>
    <hyperlink ref="AP18" r:id="rId38" display="https://pbs.twimg.com/profile_banners/113031616/1481887209"/>
    <hyperlink ref="AP20" r:id="rId39" display="https://pbs.twimg.com/profile_banners/127830995/1504176841"/>
    <hyperlink ref="AP21" r:id="rId40" display="https://pbs.twimg.com/profile_banners/3318015505/1523003825"/>
    <hyperlink ref="AP22" r:id="rId41" display="https://pbs.twimg.com/profile_banners/4792944616/1455991470"/>
    <hyperlink ref="AP23" r:id="rId42" display="https://pbs.twimg.com/profile_banners/23304360/1524225750"/>
    <hyperlink ref="AP24" r:id="rId43" display="https://pbs.twimg.com/profile_banners/2496405943/1536145054"/>
    <hyperlink ref="AP25" r:id="rId44" display="https://pbs.twimg.com/profile_banners/143629076/1431344389"/>
    <hyperlink ref="AP26" r:id="rId45" display="https://pbs.twimg.com/profile_banners/402642526/1547224872"/>
    <hyperlink ref="AP27" r:id="rId46" display="https://pbs.twimg.com/profile_banners/2520865461/1542182954"/>
    <hyperlink ref="AP28" r:id="rId47" display="https://pbs.twimg.com/profile_banners/175481842/1527772242"/>
    <hyperlink ref="AP29" r:id="rId48" display="https://pbs.twimg.com/profile_banners/7014922/1535219582"/>
    <hyperlink ref="AP30" r:id="rId49" display="https://pbs.twimg.com/profile_banners/28995328/1547553987"/>
    <hyperlink ref="AP31" r:id="rId50" display="https://pbs.twimg.com/profile_banners/30623732/1501233773"/>
    <hyperlink ref="AP32" r:id="rId51" display="https://pbs.twimg.com/profile_banners/82649720/1464175342"/>
    <hyperlink ref="AP33" r:id="rId52" display="https://pbs.twimg.com/profile_banners/504232426/1521276208"/>
    <hyperlink ref="AP34" r:id="rId53" display="https://pbs.twimg.com/profile_banners/16947009/1479625450"/>
    <hyperlink ref="AP35" r:id="rId54" display="https://pbs.twimg.com/profile_banners/1032096361376870401/1546572561"/>
    <hyperlink ref="AP37" r:id="rId55" display="https://pbs.twimg.com/profile_banners/164728957/1519921961"/>
    <hyperlink ref="AP38" r:id="rId56" display="https://pbs.twimg.com/profile_banners/23922362/1546941846"/>
    <hyperlink ref="AP39" r:id="rId57" display="https://pbs.twimg.com/profile_banners/87101517/1546065910"/>
    <hyperlink ref="AP40" r:id="rId58" display="https://pbs.twimg.com/profile_banners/907580354772574208/1505229500"/>
    <hyperlink ref="AP41" r:id="rId59" display="https://pbs.twimg.com/profile_banners/936575536578682880/1541155558"/>
    <hyperlink ref="AP42" r:id="rId60" display="https://pbs.twimg.com/profile_banners/87285763/1546603911"/>
    <hyperlink ref="AP43" r:id="rId61" display="https://pbs.twimg.com/profile_banners/539246051/1542654702"/>
    <hyperlink ref="AP44" r:id="rId62" display="https://pbs.twimg.com/profile_banners/245323632/1399928552"/>
    <hyperlink ref="AP46" r:id="rId63" display="https://pbs.twimg.com/profile_banners/155657896/1525873585"/>
    <hyperlink ref="AP47" r:id="rId64" display="https://pbs.twimg.com/profile_banners/1003898407365300225/1531294994"/>
    <hyperlink ref="AV3" r:id="rId65" display="http://abs.twimg.com/images/themes/theme1/bg.png"/>
    <hyperlink ref="AV4" r:id="rId66" display="http://abs.twimg.com/images/themes/theme1/bg.png"/>
    <hyperlink ref="AV7" r:id="rId67" display="http://abs.twimg.com/images/themes/theme1/bg.png"/>
    <hyperlink ref="AV8" r:id="rId68" display="http://abs.twimg.com/images/themes/theme1/bg.png"/>
    <hyperlink ref="AV10" r:id="rId69" display="http://abs.twimg.com/images/themes/theme17/bg.gif"/>
    <hyperlink ref="AV11" r:id="rId70" display="http://abs.twimg.com/images/themes/theme1/bg.png"/>
    <hyperlink ref="AV12" r:id="rId71" display="http://abs.twimg.com/images/themes/theme1/bg.png"/>
    <hyperlink ref="AV14" r:id="rId72" display="http://abs.twimg.com/images/themes/theme15/bg.png"/>
    <hyperlink ref="AV15" r:id="rId73" display="http://abs.twimg.com/images/themes/theme2/bg.gif"/>
    <hyperlink ref="AV17" r:id="rId74" display="http://abs.twimg.com/images/themes/theme1/bg.png"/>
    <hyperlink ref="AV18" r:id="rId75" display="http://abs.twimg.com/images/themes/theme1/bg.png"/>
    <hyperlink ref="AV19" r:id="rId76" display="http://abs.twimg.com/images/themes/theme1/bg.png"/>
    <hyperlink ref="AV20" r:id="rId77" display="http://abs.twimg.com/images/themes/theme18/bg.gif"/>
    <hyperlink ref="AV21" r:id="rId78" display="http://abs.twimg.com/images/themes/theme1/bg.png"/>
    <hyperlink ref="AV22" r:id="rId79" display="http://abs.twimg.com/images/themes/theme1/bg.png"/>
    <hyperlink ref="AV23" r:id="rId80" display="http://abs.twimg.com/images/themes/theme1/bg.png"/>
    <hyperlink ref="AV24" r:id="rId81" display="http://abs.twimg.com/images/themes/theme1/bg.png"/>
    <hyperlink ref="AV25" r:id="rId82" display="http://abs.twimg.com/images/themes/theme1/bg.png"/>
    <hyperlink ref="AV26" r:id="rId83" display="http://abs.twimg.com/images/themes/theme14/bg.gif"/>
    <hyperlink ref="AV27" r:id="rId84" display="http://abs.twimg.com/images/themes/theme1/bg.png"/>
    <hyperlink ref="AV28" r:id="rId85" display="http://abs.twimg.com/images/themes/theme1/bg.png"/>
    <hyperlink ref="AV29" r:id="rId86" display="http://abs.twimg.com/images/themes/theme11/bg.gif"/>
    <hyperlink ref="AV30" r:id="rId87" display="http://abs.twimg.com/images/themes/theme18/bg.gif"/>
    <hyperlink ref="AV31" r:id="rId88" display="http://abs.twimg.com/images/themes/theme12/bg.gif"/>
    <hyperlink ref="AV32" r:id="rId89" display="http://abs.twimg.com/images/themes/theme1/bg.png"/>
    <hyperlink ref="AV33" r:id="rId90" display="http://abs.twimg.com/images/themes/theme1/bg.png"/>
    <hyperlink ref="AV34" r:id="rId91" display="http://abs.twimg.com/images/themes/theme1/bg.png"/>
    <hyperlink ref="AV35" r:id="rId92" display="http://abs.twimg.com/images/themes/theme1/bg.png"/>
    <hyperlink ref="AV36" r:id="rId93" display="http://abs.twimg.com/images/themes/theme1/bg.png"/>
    <hyperlink ref="AV37" r:id="rId94" display="http://abs.twimg.com/images/themes/theme16/bg.gif"/>
    <hyperlink ref="AV38" r:id="rId95" display="http://abs.twimg.com/images/themes/theme1/bg.png"/>
    <hyperlink ref="AV39" r:id="rId96" display="http://abs.twimg.com/images/themes/theme1/bg.png"/>
    <hyperlink ref="AV42" r:id="rId97" display="http://abs.twimg.com/images/themes/theme13/bg.gif"/>
    <hyperlink ref="AV43" r:id="rId98" display="http://abs.twimg.com/images/themes/theme1/bg.png"/>
    <hyperlink ref="AV44" r:id="rId99" display="http://abs.twimg.com/images/themes/theme1/bg.png"/>
    <hyperlink ref="AV45" r:id="rId100" display="http://abs.twimg.com/images/themes/theme1/bg.png"/>
    <hyperlink ref="AV46" r:id="rId101" display="http://abs.twimg.com/images/themes/theme1/bg.png"/>
    <hyperlink ref="AV48" r:id="rId102" display="http://abs.twimg.com/images/themes/theme1/bg.png"/>
    <hyperlink ref="G3" r:id="rId103" display="http://pbs.twimg.com/profile_images/3161901121/3e1ff7214de59a51eb00a61651154cff_normal.jpeg"/>
    <hyperlink ref="G4" r:id="rId104" display="http://pbs.twimg.com/profile_images/980003240103370752/jGEHaPFE_normal.jpg"/>
    <hyperlink ref="G5" r:id="rId105" display="http://pbs.twimg.com/profile_images/1083435803907420160/cUnTLCAd_normal.jpg"/>
    <hyperlink ref="G6" r:id="rId106" display="http://pbs.twimg.com/profile_images/1045439282826088453/0euWsSV-_normal.jpg"/>
    <hyperlink ref="G7" r:id="rId107" display="http://pbs.twimg.com/profile_images/941711356616761344/5IcXXGzx_normal.jpg"/>
    <hyperlink ref="G8" r:id="rId108" display="http://pbs.twimg.com/profile_images/756057172321198080/eiZSITCm_normal.jpg"/>
    <hyperlink ref="G9" r:id="rId109" display="http://pbs.twimg.com/profile_images/1068536874812284928/lQeJQyoO_normal.jpg"/>
    <hyperlink ref="G10" r:id="rId110" display="http://pbs.twimg.com/profile_images/983075534073745408/ipf9w8yv_normal.jpg"/>
    <hyperlink ref="G11" r:id="rId111" display="http://pbs.twimg.com/profile_images/663314237687754752/lrIInJ_H_normal.jpg"/>
    <hyperlink ref="G12" r:id="rId112" display="http://pbs.twimg.com/profile_images/1076746180808212480/GN3dFW6E_normal.jpg"/>
    <hyperlink ref="G13" r:id="rId113" display="http://pbs.twimg.com/profile_images/1081430086417412096/goZHkQXl_normal.jpg"/>
    <hyperlink ref="G14" r:id="rId114" display="http://pbs.twimg.com/profile_images/608201214149324800/XgKkZ0As_normal.jpg"/>
    <hyperlink ref="G15" r:id="rId115" display="http://pbs.twimg.com/profile_images/796917517906104320/CjXLF4Zg_normal.jpg"/>
    <hyperlink ref="G16" r:id="rId116" display="http://pbs.twimg.com/profile_images/1035483347114373121/XWQN2HMb_normal.jpg"/>
    <hyperlink ref="G17" r:id="rId117" display="http://pbs.twimg.com/profile_images/662578532187377664/Bl3ElsD5_normal.jpg"/>
    <hyperlink ref="G18" r:id="rId118" display="http://pbs.twimg.com/profile_images/761048509390782464/pNlocaBf_normal.jpg"/>
    <hyperlink ref="G19" r:id="rId119" display="http://abs.twimg.com/sticky/default_profile_images/default_profile_normal.png"/>
    <hyperlink ref="G20" r:id="rId120" display="http://pbs.twimg.com/profile_images/676720455169024000/YXVIEj84_normal.jpg"/>
    <hyperlink ref="G21" r:id="rId121" display="http://pbs.twimg.com/profile_images/915612645629267968/WybkDzkh_normal.jpg"/>
    <hyperlink ref="G22" r:id="rId122" display="http://pbs.twimg.com/profile_images/703678594896285696/-W2yVLsI_normal.jpg"/>
    <hyperlink ref="G23" r:id="rId123" display="http://pbs.twimg.com/profile_images/1019842096176467969/zqIN7KPo_normal.jpg"/>
    <hyperlink ref="G24" r:id="rId124" display="http://pbs.twimg.com/profile_images/482501579602268160/Bd5kJ8fF_normal.jpeg"/>
    <hyperlink ref="G25" r:id="rId125" display="http://pbs.twimg.com/profile_images/932307431882936327/OhnmQ8O0_normal.jpg"/>
    <hyperlink ref="G26" r:id="rId126" display="http://pbs.twimg.com/profile_images/878256685294530560/AeQ7_BKF_normal.jpg"/>
    <hyperlink ref="G27" r:id="rId127" display="http://pbs.twimg.com/profile_images/713291586638102528/QwJw57Zt_normal.jpg"/>
    <hyperlink ref="G28" r:id="rId128" display="http://pbs.twimg.com/profile_images/465452148734443521/8ZTMHnzV_normal.jpeg"/>
    <hyperlink ref="G29" r:id="rId129" display="http://pbs.twimg.com/profile_images/213213616/tolu_copy_normal.jpg"/>
    <hyperlink ref="G30" r:id="rId130" display="http://pbs.twimg.com/profile_images/1180803776/04_winter_profile_pic_normal.jpg"/>
    <hyperlink ref="G31" r:id="rId131" display="http://pbs.twimg.com/profile_images/439152108/IMG_0548web_normal.jpg"/>
    <hyperlink ref="G32" r:id="rId132" display="http://pbs.twimg.com/profile_images/439353910197616640/gP4UC4hB_normal.jpeg"/>
    <hyperlink ref="G33" r:id="rId133" display="http://pbs.twimg.com/profile_images/1074404668476936194/q1RC4STQ_normal.jpg"/>
    <hyperlink ref="G34" r:id="rId134" display="http://pbs.twimg.com/profile_images/689233713390071809/NkZwZjgn_normal.jpg"/>
    <hyperlink ref="G35" r:id="rId135" display="http://pbs.twimg.com/profile_images/1077325340849176577/m5yjiwcU_normal.jpg"/>
    <hyperlink ref="G36" r:id="rId136" display="http://pbs.twimg.com/profile_images/482941820016402432/UQiWsPFz_normal.jpeg"/>
    <hyperlink ref="G37" r:id="rId137" display="http://pbs.twimg.com/profile_images/943063217122791425/08_imXx9_normal.jpg"/>
    <hyperlink ref="G38" r:id="rId138" display="http://pbs.twimg.com/profile_images/534655960430567424/PfbMsDMs_normal.png"/>
    <hyperlink ref="G39" r:id="rId139" display="http://pbs.twimg.com/profile_images/1075953301827420160/unUeR7qo_normal.jpg"/>
    <hyperlink ref="G40" r:id="rId140" display="http://pbs.twimg.com/profile_images/1062631949108424705/bh7U0ZBv_normal.jpg"/>
    <hyperlink ref="G41" r:id="rId141" display="http://pbs.twimg.com/profile_images/943049904028569600/_PtlCiE1_normal.jpg"/>
    <hyperlink ref="G42" r:id="rId142" display="http://pbs.twimg.com/profile_images/774482391280803840/9S8BO3Oq_normal.jpg"/>
    <hyperlink ref="G43" r:id="rId143" display="http://pbs.twimg.com/profile_images/1083779710990118913/Gu7mCY0A_normal.jpg"/>
    <hyperlink ref="G44" r:id="rId144" display="http://pbs.twimg.com/profile_images/775748263903424512/4mCST3-L_normal.jpg"/>
    <hyperlink ref="G45" r:id="rId145" display="http://pbs.twimg.com/profile_images/1084233607781253123/R5CefXvC_normal.jpg"/>
    <hyperlink ref="G46" r:id="rId146" display="http://pbs.twimg.com/profile_images/1056272097146822663/uO7EhYPk_normal.jpg"/>
    <hyperlink ref="G47" r:id="rId147" display="http://pbs.twimg.com/profile_images/1003902310748172289/jVB7q_7-_normal.jpg"/>
    <hyperlink ref="G48" r:id="rId148" display="http://pbs.twimg.com/profile_images/378800000652094983/c96dac6fbbc6dfa738d3607b7e87b4e8_normal.jpeg"/>
    <hyperlink ref="AY3" r:id="rId149" display="https://twitter.com/davidfekke"/>
    <hyperlink ref="AY4" r:id="rId150" display="https://twitter.com/draseemmalhotra"/>
    <hyperlink ref="AY5" r:id="rId151" display="https://twitter.com/anasant21919095"/>
    <hyperlink ref="AY6" r:id="rId152" display="https://twitter.com/karageorgos15"/>
    <hyperlink ref="AY7" r:id="rId153" display="https://twitter.com/tarakellyrd"/>
    <hyperlink ref="AY8" r:id="rId154" display="https://twitter.com/xperthealth"/>
    <hyperlink ref="AY9" r:id="rId155" display="https://twitter.com/andrews86495144"/>
    <hyperlink ref="AY10" r:id="rId156" display="https://twitter.com/diannemower"/>
    <hyperlink ref="AY11" r:id="rId157" display="https://twitter.com/afifahhamilton"/>
    <hyperlink ref="AY12" r:id="rId158" display="https://twitter.com/ashkjha"/>
    <hyperlink ref="AY13" r:id="rId159" display="https://twitter.com/cancerrideoct"/>
    <hyperlink ref="AY14" r:id="rId160" display="https://twitter.com/grantsnz"/>
    <hyperlink ref="AY15" r:id="rId161" display="https://twitter.com/carynzinn"/>
    <hyperlink ref="AY16" r:id="rId162" display="https://twitter.com/dave06031956"/>
    <hyperlink ref="AY17" r:id="rId163" display="https://twitter.com/marilyn_ella"/>
    <hyperlink ref="AY18" r:id="rId164" display="https://twitter.com/g_dolman"/>
    <hyperlink ref="AY19" r:id="rId165" display="https://twitter.com/fgodl"/>
    <hyperlink ref="AY20" r:id="rId166" display="https://twitter.com/kitchenbee"/>
    <hyperlink ref="AY21" r:id="rId167" display="https://twitter.com/doctors_kitchen"/>
    <hyperlink ref="AY22" r:id="rId168" display="https://twitter.com/one_angry_chef"/>
    <hyperlink ref="AY23" r:id="rId169" display="https://twitter.com/henrydimbleby"/>
    <hyperlink ref="AY24" r:id="rId170" display="https://twitter.com/drchatterjeeuk"/>
    <hyperlink ref="AY25" r:id="rId171" display="https://twitter.com/timspector"/>
    <hyperlink ref="AY26" r:id="rId172" display="https://twitter.com/bbcfoodprog"/>
    <hyperlink ref="AY27" r:id="rId173" display="https://twitter.com/dimitrihoutart"/>
    <hyperlink ref="AY28" r:id="rId174" display="https://twitter.com/carmelabny"/>
    <hyperlink ref="AY29" r:id="rId175" display="https://twitter.com/tolusomolu"/>
    <hyperlink ref="AY30" r:id="rId176" display="https://twitter.com/bbcfood"/>
    <hyperlink ref="AY31" r:id="rId177" display="https://twitter.com/zoeharcombe"/>
    <hyperlink ref="AY32" r:id="rId178" display="https://twitter.com/bda_dietitians"/>
    <hyperlink ref="AY33" r:id="rId179" display="https://twitter.com/drduanerd"/>
    <hyperlink ref="AY34" r:id="rId180" display="https://twitter.com/fgodlee"/>
    <hyperlink ref="AY35" r:id="rId181" display="https://twitter.com/treasurexalley"/>
    <hyperlink ref="AY36" r:id="rId182" display="https://twitter.com/supersoftknits"/>
    <hyperlink ref="AY37" r:id="rId183" display="https://twitter.com/rethinkcake"/>
    <hyperlink ref="AY38" r:id="rId184" display="https://twitter.com/diabetescouk"/>
    <hyperlink ref="AY39" r:id="rId185" display="https://twitter.com/jennyweyman"/>
    <hyperlink ref="AY40" r:id="rId186" display="https://twitter.com/itwontdiabeatus"/>
    <hyperlink ref="AY41" r:id="rId187" display="https://twitter.com/cddftdiabetes"/>
    <hyperlink ref="AY42" r:id="rId188" display="https://twitter.com/stephbospoon"/>
    <hyperlink ref="AY43" r:id="rId189" display="https://twitter.com/adeleturner72"/>
    <hyperlink ref="AY44" r:id="rId190" display="https://twitter.com/tina_robson"/>
    <hyperlink ref="AY45" r:id="rId191" display="https://twitter.com/peter_voshol"/>
    <hyperlink ref="AY46" r:id="rId192" display="https://twitter.com/drsrikanthmada"/>
    <hyperlink ref="AY47" r:id="rId193" display="https://twitter.com/products_hot"/>
    <hyperlink ref="AY48" r:id="rId194" display="https://twitter.com/mcmoneypenny"/>
  </hyperlinks>
  <printOptions/>
  <pageMargins left="0.7" right="0.7" top="0.75" bottom="0.75" header="0.3" footer="0.3"/>
  <pageSetup horizontalDpi="600" verticalDpi="600" orientation="portrait" r:id="rId199"/>
  <drawing r:id="rId198"/>
  <legacyDrawing r:id="rId196"/>
  <tableParts>
    <tablePart r:id="rId19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818</v>
      </c>
      <c r="Z2" s="13" t="s">
        <v>827</v>
      </c>
      <c r="AA2" s="13" t="s">
        <v>836</v>
      </c>
      <c r="AB2" s="13" t="s">
        <v>864</v>
      </c>
      <c r="AC2" s="13" t="s">
        <v>901</v>
      </c>
      <c r="AD2" s="13" t="s">
        <v>914</v>
      </c>
      <c r="AE2" s="13" t="s">
        <v>915</v>
      </c>
      <c r="AF2" s="13" t="s">
        <v>923</v>
      </c>
      <c r="AG2" s="118" t="s">
        <v>1050</v>
      </c>
      <c r="AH2" s="118" t="s">
        <v>1051</v>
      </c>
      <c r="AI2" s="118" t="s">
        <v>1052</v>
      </c>
      <c r="AJ2" s="118" t="s">
        <v>1053</v>
      </c>
      <c r="AK2" s="118" t="s">
        <v>1054</v>
      </c>
      <c r="AL2" s="118" t="s">
        <v>1055</v>
      </c>
      <c r="AM2" s="118" t="s">
        <v>1056</v>
      </c>
      <c r="AN2" s="118" t="s">
        <v>1057</v>
      </c>
      <c r="AO2" s="118" t="s">
        <v>1060</v>
      </c>
    </row>
    <row r="3" spans="1:41" ht="15">
      <c r="A3" s="87" t="s">
        <v>791</v>
      </c>
      <c r="B3" s="65" t="s">
        <v>794</v>
      </c>
      <c r="C3" s="65" t="s">
        <v>56</v>
      </c>
      <c r="D3" s="104"/>
      <c r="E3" s="103"/>
      <c r="F3" s="105" t="s">
        <v>1064</v>
      </c>
      <c r="G3" s="106"/>
      <c r="H3" s="106"/>
      <c r="I3" s="107">
        <v>3</v>
      </c>
      <c r="J3" s="108"/>
      <c r="K3" s="48">
        <v>19</v>
      </c>
      <c r="L3" s="48">
        <v>46</v>
      </c>
      <c r="M3" s="48">
        <v>16</v>
      </c>
      <c r="N3" s="48">
        <v>62</v>
      </c>
      <c r="O3" s="48">
        <v>0</v>
      </c>
      <c r="P3" s="49">
        <v>0</v>
      </c>
      <c r="Q3" s="49">
        <v>0</v>
      </c>
      <c r="R3" s="48">
        <v>1</v>
      </c>
      <c r="S3" s="48">
        <v>0</v>
      </c>
      <c r="T3" s="48">
        <v>19</v>
      </c>
      <c r="U3" s="48">
        <v>62</v>
      </c>
      <c r="V3" s="48">
        <v>2</v>
      </c>
      <c r="W3" s="49">
        <v>1.595568</v>
      </c>
      <c r="X3" s="49">
        <v>0.15789473684210525</v>
      </c>
      <c r="Y3" s="78"/>
      <c r="Z3" s="78"/>
      <c r="AA3" s="78"/>
      <c r="AB3" s="84" t="s">
        <v>865</v>
      </c>
      <c r="AC3" s="84" t="s">
        <v>902</v>
      </c>
      <c r="AD3" s="84" t="s">
        <v>252</v>
      </c>
      <c r="AE3" s="84" t="s">
        <v>916</v>
      </c>
      <c r="AF3" s="84" t="s">
        <v>924</v>
      </c>
      <c r="AG3" s="121">
        <v>1</v>
      </c>
      <c r="AH3" s="124">
        <v>0.8264462809917356</v>
      </c>
      <c r="AI3" s="121">
        <v>1</v>
      </c>
      <c r="AJ3" s="124">
        <v>0.8264462809917356</v>
      </c>
      <c r="AK3" s="121">
        <v>0</v>
      </c>
      <c r="AL3" s="124">
        <v>0</v>
      </c>
      <c r="AM3" s="121">
        <v>119</v>
      </c>
      <c r="AN3" s="124">
        <v>98.34710743801652</v>
      </c>
      <c r="AO3" s="121">
        <v>121</v>
      </c>
    </row>
    <row r="4" spans="1:41" ht="15">
      <c r="A4" s="87" t="s">
        <v>792</v>
      </c>
      <c r="B4" s="65" t="s">
        <v>795</v>
      </c>
      <c r="C4" s="65" t="s">
        <v>56</v>
      </c>
      <c r="D4" s="110"/>
      <c r="E4" s="109"/>
      <c r="F4" s="111" t="s">
        <v>1065</v>
      </c>
      <c r="G4" s="112"/>
      <c r="H4" s="112"/>
      <c r="I4" s="113">
        <v>4</v>
      </c>
      <c r="J4" s="114"/>
      <c r="K4" s="48">
        <v>15</v>
      </c>
      <c r="L4" s="48">
        <v>17</v>
      </c>
      <c r="M4" s="48">
        <v>2</v>
      </c>
      <c r="N4" s="48">
        <v>19</v>
      </c>
      <c r="O4" s="48">
        <v>0</v>
      </c>
      <c r="P4" s="49">
        <v>0</v>
      </c>
      <c r="Q4" s="49">
        <v>0</v>
      </c>
      <c r="R4" s="48">
        <v>1</v>
      </c>
      <c r="S4" s="48">
        <v>0</v>
      </c>
      <c r="T4" s="48">
        <v>15</v>
      </c>
      <c r="U4" s="48">
        <v>19</v>
      </c>
      <c r="V4" s="48">
        <v>3</v>
      </c>
      <c r="W4" s="49">
        <v>1.884444</v>
      </c>
      <c r="X4" s="49">
        <v>0.08571428571428572</v>
      </c>
      <c r="Y4" s="78" t="s">
        <v>819</v>
      </c>
      <c r="Z4" s="78" t="s">
        <v>828</v>
      </c>
      <c r="AA4" s="78"/>
      <c r="AB4" s="84" t="s">
        <v>866</v>
      </c>
      <c r="AC4" s="84" t="s">
        <v>903</v>
      </c>
      <c r="AD4" s="84" t="s">
        <v>220</v>
      </c>
      <c r="AE4" s="84" t="s">
        <v>917</v>
      </c>
      <c r="AF4" s="84" t="s">
        <v>925</v>
      </c>
      <c r="AG4" s="121">
        <v>17</v>
      </c>
      <c r="AH4" s="124">
        <v>5.743243243243243</v>
      </c>
      <c r="AI4" s="121">
        <v>1</v>
      </c>
      <c r="AJ4" s="124">
        <v>0.33783783783783783</v>
      </c>
      <c r="AK4" s="121">
        <v>0</v>
      </c>
      <c r="AL4" s="124">
        <v>0</v>
      </c>
      <c r="AM4" s="121">
        <v>278</v>
      </c>
      <c r="AN4" s="124">
        <v>93.91891891891892</v>
      </c>
      <c r="AO4" s="121">
        <v>296</v>
      </c>
    </row>
    <row r="5" spans="1:41" ht="15">
      <c r="A5" s="87" t="s">
        <v>793</v>
      </c>
      <c r="B5" s="65" t="s">
        <v>796</v>
      </c>
      <c r="C5" s="65" t="s">
        <v>56</v>
      </c>
      <c r="D5" s="110"/>
      <c r="E5" s="109"/>
      <c r="F5" s="111" t="s">
        <v>1066</v>
      </c>
      <c r="G5" s="112"/>
      <c r="H5" s="112"/>
      <c r="I5" s="113">
        <v>5</v>
      </c>
      <c r="J5" s="114"/>
      <c r="K5" s="48">
        <v>12</v>
      </c>
      <c r="L5" s="48">
        <v>18</v>
      </c>
      <c r="M5" s="48">
        <v>4</v>
      </c>
      <c r="N5" s="48">
        <v>22</v>
      </c>
      <c r="O5" s="48">
        <v>2</v>
      </c>
      <c r="P5" s="49">
        <v>0.11764705882352941</v>
      </c>
      <c r="Q5" s="49">
        <v>0.21052631578947367</v>
      </c>
      <c r="R5" s="48">
        <v>1</v>
      </c>
      <c r="S5" s="48">
        <v>0</v>
      </c>
      <c r="T5" s="48">
        <v>12</v>
      </c>
      <c r="U5" s="48">
        <v>22</v>
      </c>
      <c r="V5" s="48">
        <v>3</v>
      </c>
      <c r="W5" s="49">
        <v>1.708333</v>
      </c>
      <c r="X5" s="49">
        <v>0.14393939393939395</v>
      </c>
      <c r="Y5" s="78" t="s">
        <v>820</v>
      </c>
      <c r="Z5" s="78" t="s">
        <v>829</v>
      </c>
      <c r="AA5" s="78" t="s">
        <v>837</v>
      </c>
      <c r="AB5" s="84" t="s">
        <v>867</v>
      </c>
      <c r="AC5" s="84" t="s">
        <v>904</v>
      </c>
      <c r="AD5" s="84"/>
      <c r="AE5" s="84" t="s">
        <v>918</v>
      </c>
      <c r="AF5" s="84" t="s">
        <v>926</v>
      </c>
      <c r="AG5" s="121">
        <v>12</v>
      </c>
      <c r="AH5" s="124">
        <v>2.6666666666666665</v>
      </c>
      <c r="AI5" s="121">
        <v>7</v>
      </c>
      <c r="AJ5" s="124">
        <v>1.5555555555555556</v>
      </c>
      <c r="AK5" s="121">
        <v>0</v>
      </c>
      <c r="AL5" s="124">
        <v>0</v>
      </c>
      <c r="AM5" s="121">
        <v>431</v>
      </c>
      <c r="AN5" s="124">
        <v>95.77777777777777</v>
      </c>
      <c r="AO5" s="121">
        <v>450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791</v>
      </c>
      <c r="B2" s="84" t="s">
        <v>238</v>
      </c>
      <c r="C2" s="78">
        <f>VLOOKUP(GroupVertices[[#This Row],[Vertex]],Vertices[],MATCH("ID",Vertices[[#Headers],[Vertex]:[Vertex Content Word Count]],0),FALSE)</f>
        <v>47</v>
      </c>
    </row>
    <row r="3" spans="1:3" ht="15">
      <c r="A3" s="78" t="s">
        <v>791</v>
      </c>
      <c r="B3" s="84" t="s">
        <v>225</v>
      </c>
      <c r="C3" s="78">
        <f>VLOOKUP(GroupVertices[[#This Row],[Vertex]],Vertices[],MATCH("ID",Vertices[[#Headers],[Vertex]:[Vertex Content Word Count]],0),FALSE)</f>
        <v>28</v>
      </c>
    </row>
    <row r="4" spans="1:3" ht="15">
      <c r="A4" s="78" t="s">
        <v>791</v>
      </c>
      <c r="B4" s="84" t="s">
        <v>252</v>
      </c>
      <c r="C4" s="78">
        <f>VLOOKUP(GroupVertices[[#This Row],[Vertex]],Vertices[],MATCH("ID",Vertices[[#Headers],[Vertex]:[Vertex Content Word Count]],0),FALSE)</f>
        <v>27</v>
      </c>
    </row>
    <row r="5" spans="1:3" ht="15">
      <c r="A5" s="78" t="s">
        <v>791</v>
      </c>
      <c r="B5" s="84" t="s">
        <v>251</v>
      </c>
      <c r="C5" s="78">
        <f>VLOOKUP(GroupVertices[[#This Row],[Vertex]],Vertices[],MATCH("ID",Vertices[[#Headers],[Vertex]:[Vertex Content Word Count]],0),FALSE)</f>
        <v>26</v>
      </c>
    </row>
    <row r="6" spans="1:3" ht="15">
      <c r="A6" s="78" t="s">
        <v>791</v>
      </c>
      <c r="B6" s="84" t="s">
        <v>250</v>
      </c>
      <c r="C6" s="78">
        <f>VLOOKUP(GroupVertices[[#This Row],[Vertex]],Vertices[],MATCH("ID",Vertices[[#Headers],[Vertex]:[Vertex Content Word Count]],0),FALSE)</f>
        <v>25</v>
      </c>
    </row>
    <row r="7" spans="1:3" ht="15">
      <c r="A7" s="78" t="s">
        <v>791</v>
      </c>
      <c r="B7" s="84" t="s">
        <v>249</v>
      </c>
      <c r="C7" s="78">
        <f>VLOOKUP(GroupVertices[[#This Row],[Vertex]],Vertices[],MATCH("ID",Vertices[[#Headers],[Vertex]:[Vertex Content Word Count]],0),FALSE)</f>
        <v>24</v>
      </c>
    </row>
    <row r="8" spans="1:3" ht="15">
      <c r="A8" s="78" t="s">
        <v>791</v>
      </c>
      <c r="B8" s="84" t="s">
        <v>248</v>
      </c>
      <c r="C8" s="78">
        <f>VLOOKUP(GroupVertices[[#This Row],[Vertex]],Vertices[],MATCH("ID",Vertices[[#Headers],[Vertex]:[Vertex Content Word Count]],0),FALSE)</f>
        <v>23</v>
      </c>
    </row>
    <row r="9" spans="1:3" ht="15">
      <c r="A9" s="78" t="s">
        <v>791</v>
      </c>
      <c r="B9" s="84" t="s">
        <v>247</v>
      </c>
      <c r="C9" s="78">
        <f>VLOOKUP(GroupVertices[[#This Row],[Vertex]],Vertices[],MATCH("ID",Vertices[[#Headers],[Vertex]:[Vertex Content Word Count]],0),FALSE)</f>
        <v>22</v>
      </c>
    </row>
    <row r="10" spans="1:3" ht="15">
      <c r="A10" s="78" t="s">
        <v>791</v>
      </c>
      <c r="B10" s="84" t="s">
        <v>246</v>
      </c>
      <c r="C10" s="78">
        <f>VLOOKUP(GroupVertices[[#This Row],[Vertex]],Vertices[],MATCH("ID",Vertices[[#Headers],[Vertex]:[Vertex Content Word Count]],0),FALSE)</f>
        <v>21</v>
      </c>
    </row>
    <row r="11" spans="1:3" ht="15">
      <c r="A11" s="78" t="s">
        <v>791</v>
      </c>
      <c r="B11" s="84" t="s">
        <v>245</v>
      </c>
      <c r="C11" s="78">
        <f>VLOOKUP(GroupVertices[[#This Row],[Vertex]],Vertices[],MATCH("ID",Vertices[[#Headers],[Vertex]:[Vertex Content Word Count]],0),FALSE)</f>
        <v>20</v>
      </c>
    </row>
    <row r="12" spans="1:3" ht="15">
      <c r="A12" s="78" t="s">
        <v>791</v>
      </c>
      <c r="B12" s="84" t="s">
        <v>244</v>
      </c>
      <c r="C12" s="78">
        <f>VLOOKUP(GroupVertices[[#This Row],[Vertex]],Vertices[],MATCH("ID",Vertices[[#Headers],[Vertex]:[Vertex Content Word Count]],0),FALSE)</f>
        <v>19</v>
      </c>
    </row>
    <row r="13" spans="1:3" ht="15">
      <c r="A13" s="78" t="s">
        <v>791</v>
      </c>
      <c r="B13" s="84" t="s">
        <v>227</v>
      </c>
      <c r="C13" s="78">
        <f>VLOOKUP(GroupVertices[[#This Row],[Vertex]],Vertices[],MATCH("ID",Vertices[[#Headers],[Vertex]:[Vertex Content Word Count]],0),FALSE)</f>
        <v>36</v>
      </c>
    </row>
    <row r="14" spans="1:3" ht="15">
      <c r="A14" s="78" t="s">
        <v>791</v>
      </c>
      <c r="B14" s="84" t="s">
        <v>226</v>
      </c>
      <c r="C14" s="78">
        <f>VLOOKUP(GroupVertices[[#This Row],[Vertex]],Vertices[],MATCH("ID",Vertices[[#Headers],[Vertex]:[Vertex Content Word Count]],0),FALSE)</f>
        <v>35</v>
      </c>
    </row>
    <row r="15" spans="1:3" ht="15">
      <c r="A15" s="78" t="s">
        <v>791</v>
      </c>
      <c r="B15" s="84" t="s">
        <v>257</v>
      </c>
      <c r="C15" s="78">
        <f>VLOOKUP(GroupVertices[[#This Row],[Vertex]],Vertices[],MATCH("ID",Vertices[[#Headers],[Vertex]:[Vertex Content Word Count]],0),FALSE)</f>
        <v>34</v>
      </c>
    </row>
    <row r="16" spans="1:3" ht="15">
      <c r="A16" s="78" t="s">
        <v>791</v>
      </c>
      <c r="B16" s="84" t="s">
        <v>256</v>
      </c>
      <c r="C16" s="78">
        <f>VLOOKUP(GroupVertices[[#This Row],[Vertex]],Vertices[],MATCH("ID",Vertices[[#Headers],[Vertex]:[Vertex Content Word Count]],0),FALSE)</f>
        <v>33</v>
      </c>
    </row>
    <row r="17" spans="1:3" ht="15">
      <c r="A17" s="78" t="s">
        <v>791</v>
      </c>
      <c r="B17" s="84" t="s">
        <v>255</v>
      </c>
      <c r="C17" s="78">
        <f>VLOOKUP(GroupVertices[[#This Row],[Vertex]],Vertices[],MATCH("ID",Vertices[[#Headers],[Vertex]:[Vertex Content Word Count]],0),FALSE)</f>
        <v>32</v>
      </c>
    </row>
    <row r="18" spans="1:3" ht="15">
      <c r="A18" s="78" t="s">
        <v>791</v>
      </c>
      <c r="B18" s="84" t="s">
        <v>254</v>
      </c>
      <c r="C18" s="78">
        <f>VLOOKUP(GroupVertices[[#This Row],[Vertex]],Vertices[],MATCH("ID",Vertices[[#Headers],[Vertex]:[Vertex Content Word Count]],0),FALSE)</f>
        <v>31</v>
      </c>
    </row>
    <row r="19" spans="1:3" ht="15">
      <c r="A19" s="78" t="s">
        <v>791</v>
      </c>
      <c r="B19" s="84" t="s">
        <v>253</v>
      </c>
      <c r="C19" s="78">
        <f>VLOOKUP(GroupVertices[[#This Row],[Vertex]],Vertices[],MATCH("ID",Vertices[[#Headers],[Vertex]:[Vertex Content Word Count]],0),FALSE)</f>
        <v>30</v>
      </c>
    </row>
    <row r="20" spans="1:3" ht="15">
      <c r="A20" s="78" t="s">
        <v>791</v>
      </c>
      <c r="B20" s="84" t="s">
        <v>223</v>
      </c>
      <c r="C20" s="78">
        <f>VLOOKUP(GroupVertices[[#This Row],[Vertex]],Vertices[],MATCH("ID",Vertices[[#Headers],[Vertex]:[Vertex Content Word Count]],0),FALSE)</f>
        <v>18</v>
      </c>
    </row>
    <row r="21" spans="1:3" ht="15">
      <c r="A21" s="78" t="s">
        <v>792</v>
      </c>
      <c r="B21" s="84" t="s">
        <v>220</v>
      </c>
      <c r="C21" s="78">
        <f>VLOOKUP(GroupVertices[[#This Row],[Vertex]],Vertices[],MATCH("ID",Vertices[[#Headers],[Vertex]:[Vertex Content Word Count]],0),FALSE)</f>
        <v>4</v>
      </c>
    </row>
    <row r="22" spans="1:3" ht="15">
      <c r="A22" s="78" t="s">
        <v>792</v>
      </c>
      <c r="B22" s="84" t="s">
        <v>224</v>
      </c>
      <c r="C22" s="78">
        <f>VLOOKUP(GroupVertices[[#This Row],[Vertex]],Vertices[],MATCH("ID",Vertices[[#Headers],[Vertex]:[Vertex Content Word Count]],0),FALSE)</f>
        <v>29</v>
      </c>
    </row>
    <row r="23" spans="1:3" ht="15">
      <c r="A23" s="78" t="s">
        <v>792</v>
      </c>
      <c r="B23" s="84" t="s">
        <v>222</v>
      </c>
      <c r="C23" s="78">
        <f>VLOOKUP(GroupVertices[[#This Row],[Vertex]],Vertices[],MATCH("ID",Vertices[[#Headers],[Vertex]:[Vertex Content Word Count]],0),FALSE)</f>
        <v>17</v>
      </c>
    </row>
    <row r="24" spans="1:3" ht="15">
      <c r="A24" s="78" t="s">
        <v>792</v>
      </c>
      <c r="B24" s="84" t="s">
        <v>221</v>
      </c>
      <c r="C24" s="78">
        <f>VLOOKUP(GroupVertices[[#This Row],[Vertex]],Vertices[],MATCH("ID",Vertices[[#Headers],[Vertex]:[Vertex Content Word Count]],0),FALSE)</f>
        <v>16</v>
      </c>
    </row>
    <row r="25" spans="1:3" ht="15">
      <c r="A25" s="78" t="s">
        <v>792</v>
      </c>
      <c r="B25" s="84" t="s">
        <v>241</v>
      </c>
      <c r="C25" s="78">
        <f>VLOOKUP(GroupVertices[[#This Row],[Vertex]],Vertices[],MATCH("ID",Vertices[[#Headers],[Vertex]:[Vertex Content Word Count]],0),FALSE)</f>
        <v>7</v>
      </c>
    </row>
    <row r="26" spans="1:3" ht="15">
      <c r="A26" s="78" t="s">
        <v>792</v>
      </c>
      <c r="B26" s="84" t="s">
        <v>219</v>
      </c>
      <c r="C26" s="78">
        <f>VLOOKUP(GroupVertices[[#This Row],[Vertex]],Vertices[],MATCH("ID",Vertices[[#Headers],[Vertex]:[Vertex Content Word Count]],0),FALSE)</f>
        <v>13</v>
      </c>
    </row>
    <row r="27" spans="1:3" ht="15">
      <c r="A27" s="78" t="s">
        <v>792</v>
      </c>
      <c r="B27" s="84" t="s">
        <v>243</v>
      </c>
      <c r="C27" s="78">
        <f>VLOOKUP(GroupVertices[[#This Row],[Vertex]],Vertices[],MATCH("ID",Vertices[[#Headers],[Vertex]:[Vertex Content Word Count]],0),FALSE)</f>
        <v>15</v>
      </c>
    </row>
    <row r="28" spans="1:3" ht="15">
      <c r="A28" s="78" t="s">
        <v>792</v>
      </c>
      <c r="B28" s="84" t="s">
        <v>242</v>
      </c>
      <c r="C28" s="78">
        <f>VLOOKUP(GroupVertices[[#This Row],[Vertex]],Vertices[],MATCH("ID",Vertices[[#Headers],[Vertex]:[Vertex Content Word Count]],0),FALSE)</f>
        <v>14</v>
      </c>
    </row>
    <row r="29" spans="1:3" ht="15">
      <c r="A29" s="78" t="s">
        <v>792</v>
      </c>
      <c r="B29" s="84" t="s">
        <v>218</v>
      </c>
      <c r="C29" s="78">
        <f>VLOOKUP(GroupVertices[[#This Row],[Vertex]],Vertices[],MATCH("ID",Vertices[[#Headers],[Vertex]:[Vertex Content Word Count]],0),FALSE)</f>
        <v>12</v>
      </c>
    </row>
    <row r="30" spans="1:3" ht="15">
      <c r="A30" s="78" t="s">
        <v>792</v>
      </c>
      <c r="B30" s="84" t="s">
        <v>217</v>
      </c>
      <c r="C30" s="78">
        <f>VLOOKUP(GroupVertices[[#This Row],[Vertex]],Vertices[],MATCH("ID",Vertices[[#Headers],[Vertex]:[Vertex Content Word Count]],0),FALSE)</f>
        <v>11</v>
      </c>
    </row>
    <row r="31" spans="1:3" ht="15">
      <c r="A31" s="78" t="s">
        <v>792</v>
      </c>
      <c r="B31" s="84" t="s">
        <v>216</v>
      </c>
      <c r="C31" s="78">
        <f>VLOOKUP(GroupVertices[[#This Row],[Vertex]],Vertices[],MATCH("ID",Vertices[[#Headers],[Vertex]:[Vertex Content Word Count]],0),FALSE)</f>
        <v>10</v>
      </c>
    </row>
    <row r="32" spans="1:3" ht="15">
      <c r="A32" s="78" t="s">
        <v>792</v>
      </c>
      <c r="B32" s="84" t="s">
        <v>215</v>
      </c>
      <c r="C32" s="78">
        <f>VLOOKUP(GroupVertices[[#This Row],[Vertex]],Vertices[],MATCH("ID",Vertices[[#Headers],[Vertex]:[Vertex Content Word Count]],0),FALSE)</f>
        <v>9</v>
      </c>
    </row>
    <row r="33" spans="1:3" ht="15">
      <c r="A33" s="78" t="s">
        <v>792</v>
      </c>
      <c r="B33" s="84" t="s">
        <v>214</v>
      </c>
      <c r="C33" s="78">
        <f>VLOOKUP(GroupVertices[[#This Row],[Vertex]],Vertices[],MATCH("ID",Vertices[[#Headers],[Vertex]:[Vertex Content Word Count]],0),FALSE)</f>
        <v>6</v>
      </c>
    </row>
    <row r="34" spans="1:3" ht="15">
      <c r="A34" s="78" t="s">
        <v>792</v>
      </c>
      <c r="B34" s="84" t="s">
        <v>213</v>
      </c>
      <c r="C34" s="78">
        <f>VLOOKUP(GroupVertices[[#This Row],[Vertex]],Vertices[],MATCH("ID",Vertices[[#Headers],[Vertex]:[Vertex Content Word Count]],0),FALSE)</f>
        <v>5</v>
      </c>
    </row>
    <row r="35" spans="1:3" ht="15">
      <c r="A35" s="78" t="s">
        <v>792</v>
      </c>
      <c r="B35" s="84" t="s">
        <v>212</v>
      </c>
      <c r="C35" s="78">
        <f>VLOOKUP(GroupVertices[[#This Row],[Vertex]],Vertices[],MATCH("ID",Vertices[[#Headers],[Vertex]:[Vertex Content Word Count]],0),FALSE)</f>
        <v>3</v>
      </c>
    </row>
    <row r="36" spans="1:3" ht="15">
      <c r="A36" s="78" t="s">
        <v>793</v>
      </c>
      <c r="B36" s="84" t="s">
        <v>240</v>
      </c>
      <c r="C36" s="78">
        <f>VLOOKUP(GroupVertices[[#This Row],[Vertex]],Vertices[],MATCH("ID",Vertices[[#Headers],[Vertex]:[Vertex Content Word Count]],0),FALSE)</f>
        <v>48</v>
      </c>
    </row>
    <row r="37" spans="1:3" ht="15">
      <c r="A37" s="78" t="s">
        <v>793</v>
      </c>
      <c r="B37" s="84" t="s">
        <v>239</v>
      </c>
      <c r="C37" s="78">
        <f>VLOOKUP(GroupVertices[[#This Row],[Vertex]],Vertices[],MATCH("ID",Vertices[[#Headers],[Vertex]:[Vertex Content Word Count]],0),FALSE)</f>
        <v>8</v>
      </c>
    </row>
    <row r="38" spans="1:3" ht="15">
      <c r="A38" s="78" t="s">
        <v>793</v>
      </c>
      <c r="B38" s="84" t="s">
        <v>237</v>
      </c>
      <c r="C38" s="78">
        <f>VLOOKUP(GroupVertices[[#This Row],[Vertex]],Vertices[],MATCH("ID",Vertices[[#Headers],[Vertex]:[Vertex Content Word Count]],0),FALSE)</f>
        <v>46</v>
      </c>
    </row>
    <row r="39" spans="1:3" ht="15">
      <c r="A39" s="78" t="s">
        <v>793</v>
      </c>
      <c r="B39" s="84" t="s">
        <v>236</v>
      </c>
      <c r="C39" s="78">
        <f>VLOOKUP(GroupVertices[[#This Row],[Vertex]],Vertices[],MATCH("ID",Vertices[[#Headers],[Vertex]:[Vertex Content Word Count]],0),FALSE)</f>
        <v>41</v>
      </c>
    </row>
    <row r="40" spans="1:3" ht="15">
      <c r="A40" s="78" t="s">
        <v>793</v>
      </c>
      <c r="B40" s="84" t="s">
        <v>234</v>
      </c>
      <c r="C40" s="78">
        <f>VLOOKUP(GroupVertices[[#This Row],[Vertex]],Vertices[],MATCH("ID",Vertices[[#Headers],[Vertex]:[Vertex Content Word Count]],0),FALSE)</f>
        <v>45</v>
      </c>
    </row>
    <row r="41" spans="1:3" ht="15">
      <c r="A41" s="78" t="s">
        <v>793</v>
      </c>
      <c r="B41" s="84" t="s">
        <v>233</v>
      </c>
      <c r="C41" s="78">
        <f>VLOOKUP(GroupVertices[[#This Row],[Vertex]],Vertices[],MATCH("ID",Vertices[[#Headers],[Vertex]:[Vertex Content Word Count]],0),FALSE)</f>
        <v>44</v>
      </c>
    </row>
    <row r="42" spans="1:3" ht="15">
      <c r="A42" s="78" t="s">
        <v>793</v>
      </c>
      <c r="B42" s="84" t="s">
        <v>232</v>
      </c>
      <c r="C42" s="78">
        <f>VLOOKUP(GroupVertices[[#This Row],[Vertex]],Vertices[],MATCH("ID",Vertices[[#Headers],[Vertex]:[Vertex Content Word Count]],0),FALSE)</f>
        <v>43</v>
      </c>
    </row>
    <row r="43" spans="1:3" ht="15">
      <c r="A43" s="78" t="s">
        <v>793</v>
      </c>
      <c r="B43" s="84" t="s">
        <v>231</v>
      </c>
      <c r="C43" s="78">
        <f>VLOOKUP(GroupVertices[[#This Row],[Vertex]],Vertices[],MATCH("ID",Vertices[[#Headers],[Vertex]:[Vertex Content Word Count]],0),FALSE)</f>
        <v>42</v>
      </c>
    </row>
    <row r="44" spans="1:3" ht="15">
      <c r="A44" s="78" t="s">
        <v>793</v>
      </c>
      <c r="B44" s="84" t="s">
        <v>235</v>
      </c>
      <c r="C44" s="78">
        <f>VLOOKUP(GroupVertices[[#This Row],[Vertex]],Vertices[],MATCH("ID",Vertices[[#Headers],[Vertex]:[Vertex Content Word Count]],0),FALSE)</f>
        <v>38</v>
      </c>
    </row>
    <row r="45" spans="1:3" ht="15">
      <c r="A45" s="78" t="s">
        <v>793</v>
      </c>
      <c r="B45" s="84" t="s">
        <v>230</v>
      </c>
      <c r="C45" s="78">
        <f>VLOOKUP(GroupVertices[[#This Row],[Vertex]],Vertices[],MATCH("ID",Vertices[[#Headers],[Vertex]:[Vertex Content Word Count]],0),FALSE)</f>
        <v>40</v>
      </c>
    </row>
    <row r="46" spans="1:3" ht="15">
      <c r="A46" s="78" t="s">
        <v>793</v>
      </c>
      <c r="B46" s="84" t="s">
        <v>229</v>
      </c>
      <c r="C46" s="78">
        <f>VLOOKUP(GroupVertices[[#This Row],[Vertex]],Vertices[],MATCH("ID",Vertices[[#Headers],[Vertex]:[Vertex Content Word Count]],0),FALSE)</f>
        <v>39</v>
      </c>
    </row>
    <row r="47" spans="1:3" ht="15">
      <c r="A47" s="78" t="s">
        <v>793</v>
      </c>
      <c r="B47" s="84" t="s">
        <v>228</v>
      </c>
      <c r="C47" s="78">
        <f>VLOOKUP(GroupVertices[[#This Row],[Vertex]],Vertices[],MATCH("ID",Vertices[[#Headers],[Vertex]:[Vertex Content Word Count]],0),FALSE)</f>
        <v>37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803</v>
      </c>
      <c r="B2" s="34" t="s">
        <v>752</v>
      </c>
      <c r="D2" s="31">
        <f>MIN(Vertices[Degree])</f>
        <v>0</v>
      </c>
      <c r="E2" s="3">
        <f>COUNTIF(Vertices[Degree],"&gt;= "&amp;D2)-COUNTIF(Vertices[Degree],"&gt;="&amp;D3)</f>
        <v>0</v>
      </c>
      <c r="F2" s="37">
        <f>MIN(Vertices[In-Degree])</f>
        <v>0</v>
      </c>
      <c r="G2" s="38">
        <f>COUNTIF(Vertices[In-Degree],"&gt;= "&amp;F2)-COUNTIF(Vertices[In-Degree],"&gt;="&amp;F3)</f>
        <v>23</v>
      </c>
      <c r="H2" s="37">
        <f>MIN(Vertices[Out-Degree])</f>
        <v>0</v>
      </c>
      <c r="I2" s="38">
        <f>COUNTIF(Vertices[Out-Degree],"&gt;= "&amp;H2)-COUNTIF(Vertices[Out-Degree],"&gt;="&amp;H3)</f>
        <v>17</v>
      </c>
      <c r="J2" s="37">
        <f>MIN(Vertices[Betweenness Centrality])</f>
        <v>0</v>
      </c>
      <c r="K2" s="38">
        <f>COUNTIF(Vertices[Betweenness Centrality],"&gt;= "&amp;J2)-COUNTIF(Vertices[Betweenness Centrality],"&gt;="&amp;J3)</f>
        <v>36</v>
      </c>
      <c r="L2" s="37">
        <f>MIN(Vertices[Closeness Centrality])</f>
        <v>0.006536</v>
      </c>
      <c r="M2" s="38">
        <f>COUNTIF(Vertices[Closeness Centrality],"&gt;= "&amp;L2)-COUNTIF(Vertices[Closeness Centrality],"&gt;="&amp;L3)</f>
        <v>1</v>
      </c>
      <c r="N2" s="37">
        <f>MIN(Vertices[Eigenvector Centrality])</f>
        <v>0.001062</v>
      </c>
      <c r="O2" s="38">
        <f>COUNTIF(Vertices[Eigenvector Centrality],"&gt;= "&amp;N2)-COUNTIF(Vertices[Eigenvector Centrality],"&gt;="&amp;N3)</f>
        <v>3</v>
      </c>
      <c r="P2" s="37">
        <f>MIN(Vertices[PageRank])</f>
        <v>0.315555</v>
      </c>
      <c r="Q2" s="38">
        <f>COUNTIF(Vertices[PageRank],"&gt;= "&amp;P2)-COUNTIF(Vertices[PageRank],"&gt;="&amp;P3)</f>
        <v>9</v>
      </c>
      <c r="R2" s="37">
        <f>MIN(Vertices[Clustering Coefficient])</f>
        <v>0</v>
      </c>
      <c r="S2" s="43">
        <f>COUNTIF(Vertices[Clustering Coefficient],"&gt;= "&amp;R2)-COUNTIF(Vertices[Clustering Coefficient],"&gt;="&amp;R3)</f>
        <v>18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0.3090909090909091</v>
      </c>
      <c r="G3" s="40">
        <f>COUNTIF(Vertices[In-Degree],"&gt;= "&amp;F3)-COUNTIF(Vertices[In-Degree],"&gt;="&amp;F4)</f>
        <v>0</v>
      </c>
      <c r="H3" s="39">
        <f aca="true" t="shared" si="3" ref="H3:H26">H2+($H$57-$H$2)/BinDivisor</f>
        <v>0.2909090909090909</v>
      </c>
      <c r="I3" s="40">
        <f>COUNTIF(Vertices[Out-Degree],"&gt;= "&amp;H3)-COUNTIF(Vertices[Out-Degree],"&gt;="&amp;H4)</f>
        <v>0</v>
      </c>
      <c r="J3" s="39">
        <f aca="true" t="shared" si="4" ref="J3:J26">J2+($J$57-$J$2)/BinDivisor</f>
        <v>19.586666672727276</v>
      </c>
      <c r="K3" s="40">
        <f>COUNTIF(Vertices[Betweenness Centrality],"&gt;= "&amp;J3)-COUNTIF(Vertices[Betweenness Centrality],"&gt;="&amp;J4)</f>
        <v>4</v>
      </c>
      <c r="L3" s="39">
        <f aca="true" t="shared" si="5" ref="L3:L26">L2+($L$57-$L$2)/BinDivisor</f>
        <v>0.006666236363636364</v>
      </c>
      <c r="M3" s="40">
        <f>COUNTIF(Vertices[Closeness Centrality],"&gt;= "&amp;L3)-COUNTIF(Vertices[Closeness Centrality],"&gt;="&amp;L4)</f>
        <v>2</v>
      </c>
      <c r="N3" s="39">
        <f aca="true" t="shared" si="6" ref="N3:N26">N2+($N$57-$N$2)/BinDivisor</f>
        <v>0.002829818181818182</v>
      </c>
      <c r="O3" s="40">
        <f>COUNTIF(Vertices[Eigenvector Centrality],"&gt;= "&amp;N3)-COUNTIF(Vertices[Eigenvector Centrality],"&gt;="&amp;N4)</f>
        <v>10</v>
      </c>
      <c r="P3" s="39">
        <f aca="true" t="shared" si="7" ref="P3:P26">P2+($P$57-$P$2)/BinDivisor</f>
        <v>0.3902155454545454</v>
      </c>
      <c r="Q3" s="40">
        <f>COUNTIF(Vertices[PageRank],"&gt;= "&amp;P3)-COUNTIF(Vertices[PageRank],"&gt;="&amp;P4)</f>
        <v>9</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46</v>
      </c>
      <c r="D4" s="32">
        <f t="shared" si="1"/>
        <v>0</v>
      </c>
      <c r="E4" s="3">
        <f>COUNTIF(Vertices[Degree],"&gt;= "&amp;D4)-COUNTIF(Vertices[Degree],"&gt;="&amp;D5)</f>
        <v>0</v>
      </c>
      <c r="F4" s="37">
        <f t="shared" si="2"/>
        <v>0.6181818181818182</v>
      </c>
      <c r="G4" s="38">
        <f>COUNTIF(Vertices[In-Degree],"&gt;= "&amp;F4)-COUNTIF(Vertices[In-Degree],"&gt;="&amp;F5)</f>
        <v>0</v>
      </c>
      <c r="H4" s="37">
        <f t="shared" si="3"/>
        <v>0.5818181818181818</v>
      </c>
      <c r="I4" s="38">
        <f>COUNTIF(Vertices[Out-Degree],"&gt;= "&amp;H4)-COUNTIF(Vertices[Out-Degree],"&gt;="&amp;H5)</f>
        <v>0</v>
      </c>
      <c r="J4" s="37">
        <f t="shared" si="4"/>
        <v>39.17333334545455</v>
      </c>
      <c r="K4" s="38">
        <f>COUNTIF(Vertices[Betweenness Centrality],"&gt;= "&amp;J4)-COUNTIF(Vertices[Betweenness Centrality],"&gt;="&amp;J5)</f>
        <v>0</v>
      </c>
      <c r="L4" s="37">
        <f t="shared" si="5"/>
        <v>0.006796472727272728</v>
      </c>
      <c r="M4" s="38">
        <f>COUNTIF(Vertices[Closeness Centrality],"&gt;= "&amp;L4)-COUNTIF(Vertices[Closeness Centrality],"&gt;="&amp;L5)</f>
        <v>0</v>
      </c>
      <c r="N4" s="37">
        <f t="shared" si="6"/>
        <v>0.0045976363636363645</v>
      </c>
      <c r="O4" s="38">
        <f>COUNTIF(Vertices[Eigenvector Centrality],"&gt;= "&amp;N4)-COUNTIF(Vertices[Eigenvector Centrality],"&gt;="&amp;N5)</f>
        <v>4</v>
      </c>
      <c r="P4" s="37">
        <f t="shared" si="7"/>
        <v>0.4648760909090909</v>
      </c>
      <c r="Q4" s="38">
        <f>COUNTIF(Vertices[PageRank],"&gt;= "&amp;P4)-COUNTIF(Vertices[PageRank],"&gt;="&amp;P5)</f>
        <v>0</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0.9272727272727272</v>
      </c>
      <c r="G5" s="40">
        <f>COUNTIF(Vertices[In-Degree],"&gt;= "&amp;F5)-COUNTIF(Vertices[In-Degree],"&gt;="&amp;F6)</f>
        <v>8</v>
      </c>
      <c r="H5" s="39">
        <f t="shared" si="3"/>
        <v>0.8727272727272727</v>
      </c>
      <c r="I5" s="40">
        <f>COUNTIF(Vertices[Out-Degree],"&gt;= "&amp;H5)-COUNTIF(Vertices[Out-Degree],"&gt;="&amp;H6)</f>
        <v>11</v>
      </c>
      <c r="J5" s="39">
        <f t="shared" si="4"/>
        <v>58.76000001818183</v>
      </c>
      <c r="K5" s="40">
        <f>COUNTIF(Vertices[Betweenness Centrality],"&gt;= "&amp;J5)-COUNTIF(Vertices[Betweenness Centrality],"&gt;="&amp;J6)</f>
        <v>1</v>
      </c>
      <c r="L5" s="39">
        <f t="shared" si="5"/>
        <v>0.0069267090909090915</v>
      </c>
      <c r="M5" s="40">
        <f>COUNTIF(Vertices[Closeness Centrality],"&gt;= "&amp;L5)-COUNTIF(Vertices[Closeness Centrality],"&gt;="&amp;L6)</f>
        <v>0</v>
      </c>
      <c r="N5" s="39">
        <f t="shared" si="6"/>
        <v>0.0063654545454545465</v>
      </c>
      <c r="O5" s="40">
        <f>COUNTIF(Vertices[Eigenvector Centrality],"&gt;= "&amp;N5)-COUNTIF(Vertices[Eigenvector Centrality],"&gt;="&amp;N6)</f>
        <v>5</v>
      </c>
      <c r="P5" s="39">
        <f t="shared" si="7"/>
        <v>0.5395366363636364</v>
      </c>
      <c r="Q5" s="40">
        <f>COUNTIF(Vertices[PageRank],"&gt;= "&amp;P5)-COUNTIF(Vertices[PageRank],"&gt;="&amp;P6)</f>
        <v>3</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90</v>
      </c>
      <c r="D6" s="32">
        <f t="shared" si="1"/>
        <v>0</v>
      </c>
      <c r="E6" s="3">
        <f>COUNTIF(Vertices[Degree],"&gt;= "&amp;D6)-COUNTIF(Vertices[Degree],"&gt;="&amp;D7)</f>
        <v>0</v>
      </c>
      <c r="F6" s="37">
        <f t="shared" si="2"/>
        <v>1.2363636363636363</v>
      </c>
      <c r="G6" s="38">
        <f>COUNTIF(Vertices[In-Degree],"&gt;= "&amp;F6)-COUNTIF(Vertices[In-Degree],"&gt;="&amp;F7)</f>
        <v>0</v>
      </c>
      <c r="H6" s="37">
        <f t="shared" si="3"/>
        <v>1.1636363636363636</v>
      </c>
      <c r="I6" s="38">
        <f>COUNTIF(Vertices[Out-Degree],"&gt;= "&amp;H6)-COUNTIF(Vertices[Out-Degree],"&gt;="&amp;H7)</f>
        <v>0</v>
      </c>
      <c r="J6" s="37">
        <f t="shared" si="4"/>
        <v>78.3466666909091</v>
      </c>
      <c r="K6" s="38">
        <f>COUNTIF(Vertices[Betweenness Centrality],"&gt;= "&amp;J6)-COUNTIF(Vertices[Betweenness Centrality],"&gt;="&amp;J7)</f>
        <v>0</v>
      </c>
      <c r="L6" s="37">
        <f t="shared" si="5"/>
        <v>0.007056945454545455</v>
      </c>
      <c r="M6" s="38">
        <f>COUNTIF(Vertices[Closeness Centrality],"&gt;= "&amp;L6)-COUNTIF(Vertices[Closeness Centrality],"&gt;="&amp;L7)</f>
        <v>0</v>
      </c>
      <c r="N6" s="37">
        <f t="shared" si="6"/>
        <v>0.008133272727272729</v>
      </c>
      <c r="O6" s="38">
        <f>COUNTIF(Vertices[Eigenvector Centrality],"&gt;= "&amp;N6)-COUNTIF(Vertices[Eigenvector Centrality],"&gt;="&amp;N7)</f>
        <v>2</v>
      </c>
      <c r="P6" s="37">
        <f t="shared" si="7"/>
        <v>0.6141971818181818</v>
      </c>
      <c r="Q6" s="38">
        <f>COUNTIF(Vertices[PageRank],"&gt;= "&amp;P6)-COUNTIF(Vertices[PageRank],"&gt;="&amp;P7)</f>
        <v>0</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22</v>
      </c>
      <c r="D7" s="32">
        <f t="shared" si="1"/>
        <v>0</v>
      </c>
      <c r="E7" s="3">
        <f>COUNTIF(Vertices[Degree],"&gt;= "&amp;D7)-COUNTIF(Vertices[Degree],"&gt;="&amp;D8)</f>
        <v>0</v>
      </c>
      <c r="F7" s="39">
        <f t="shared" si="2"/>
        <v>1.5454545454545454</v>
      </c>
      <c r="G7" s="40">
        <f>COUNTIF(Vertices[In-Degree],"&gt;= "&amp;F7)-COUNTIF(Vertices[In-Degree],"&gt;="&amp;F8)</f>
        <v>0</v>
      </c>
      <c r="H7" s="39">
        <f t="shared" si="3"/>
        <v>1.4545454545454546</v>
      </c>
      <c r="I7" s="40">
        <f>COUNTIF(Vertices[Out-Degree],"&gt;= "&amp;H7)-COUNTIF(Vertices[Out-Degree],"&gt;="&amp;H8)</f>
        <v>0</v>
      </c>
      <c r="J7" s="39">
        <f t="shared" si="4"/>
        <v>97.93333336363638</v>
      </c>
      <c r="K7" s="40">
        <f>COUNTIF(Vertices[Betweenness Centrality],"&gt;= "&amp;J7)-COUNTIF(Vertices[Betweenness Centrality],"&gt;="&amp;J8)</f>
        <v>1</v>
      </c>
      <c r="L7" s="39">
        <f t="shared" si="5"/>
        <v>0.007187181818181819</v>
      </c>
      <c r="M7" s="40">
        <f>COUNTIF(Vertices[Closeness Centrality],"&gt;= "&amp;L7)-COUNTIF(Vertices[Closeness Centrality],"&gt;="&amp;L8)</f>
        <v>0</v>
      </c>
      <c r="N7" s="39">
        <f t="shared" si="6"/>
        <v>0.009901090909090911</v>
      </c>
      <c r="O7" s="40">
        <f>COUNTIF(Vertices[Eigenvector Centrality],"&gt;= "&amp;N7)-COUNTIF(Vertices[Eigenvector Centrality],"&gt;="&amp;N8)</f>
        <v>1</v>
      </c>
      <c r="P7" s="39">
        <f t="shared" si="7"/>
        <v>0.6888577272727273</v>
      </c>
      <c r="Q7" s="40">
        <f>COUNTIF(Vertices[PageRank],"&gt;= "&amp;P7)-COUNTIF(Vertices[PageRank],"&gt;="&amp;P8)</f>
        <v>0</v>
      </c>
      <c r="R7" s="39">
        <f t="shared" si="8"/>
        <v>0.09090909090909091</v>
      </c>
      <c r="S7" s="44">
        <f>COUNTIF(Vertices[Clustering Coefficient],"&gt;= "&amp;R7)-COUNTIF(Vertices[Clustering Coefficient],"&gt;="&amp;R8)</f>
        <v>6</v>
      </c>
      <c r="T7" s="39" t="e">
        <f ca="1" t="shared" si="9"/>
        <v>#REF!</v>
      </c>
      <c r="U7" s="40" t="e">
        <f ca="1" t="shared" si="0"/>
        <v>#REF!</v>
      </c>
    </row>
    <row r="8" spans="1:21" ht="15">
      <c r="A8" s="34" t="s">
        <v>150</v>
      </c>
      <c r="B8" s="34">
        <v>112</v>
      </c>
      <c r="D8" s="32">
        <f t="shared" si="1"/>
        <v>0</v>
      </c>
      <c r="E8" s="3">
        <f>COUNTIF(Vertices[Degree],"&gt;= "&amp;D8)-COUNTIF(Vertices[Degree],"&gt;="&amp;D9)</f>
        <v>0</v>
      </c>
      <c r="F8" s="37">
        <f t="shared" si="2"/>
        <v>1.8545454545454545</v>
      </c>
      <c r="G8" s="38">
        <f>COUNTIF(Vertices[In-Degree],"&gt;= "&amp;F8)-COUNTIF(Vertices[In-Degree],"&gt;="&amp;F9)</f>
        <v>1</v>
      </c>
      <c r="H8" s="37">
        <f t="shared" si="3"/>
        <v>1.7454545454545456</v>
      </c>
      <c r="I8" s="38">
        <f>COUNTIF(Vertices[Out-Degree],"&gt;= "&amp;H8)-COUNTIF(Vertices[Out-Degree],"&gt;="&amp;H9)</f>
        <v>7</v>
      </c>
      <c r="J8" s="37">
        <f t="shared" si="4"/>
        <v>117.52000003636365</v>
      </c>
      <c r="K8" s="38">
        <f>COUNTIF(Vertices[Betweenness Centrality],"&gt;= "&amp;J8)-COUNTIF(Vertices[Betweenness Centrality],"&gt;="&amp;J9)</f>
        <v>0</v>
      </c>
      <c r="L8" s="37">
        <f t="shared" si="5"/>
        <v>0.007317418181818183</v>
      </c>
      <c r="M8" s="38">
        <f>COUNTIF(Vertices[Closeness Centrality],"&gt;= "&amp;L8)-COUNTIF(Vertices[Closeness Centrality],"&gt;="&amp;L9)</f>
        <v>0</v>
      </c>
      <c r="N8" s="37">
        <f t="shared" si="6"/>
        <v>0.011668909090909094</v>
      </c>
      <c r="O8" s="38">
        <f>COUNTIF(Vertices[Eigenvector Centrality],"&gt;= "&amp;N8)-COUNTIF(Vertices[Eigenvector Centrality],"&gt;="&amp;N9)</f>
        <v>5</v>
      </c>
      <c r="P8" s="37">
        <f t="shared" si="7"/>
        <v>0.7635182727272728</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2.1636363636363636</v>
      </c>
      <c r="G9" s="40">
        <f>COUNTIF(Vertices[In-Degree],"&gt;= "&amp;F9)-COUNTIF(Vertices[In-Degree],"&gt;="&amp;F10)</f>
        <v>0</v>
      </c>
      <c r="H9" s="39">
        <f t="shared" si="3"/>
        <v>2.0363636363636366</v>
      </c>
      <c r="I9" s="40">
        <f>COUNTIF(Vertices[Out-Degree],"&gt;= "&amp;H9)-COUNTIF(Vertices[Out-Degree],"&gt;="&amp;H10)</f>
        <v>0</v>
      </c>
      <c r="J9" s="39">
        <f t="shared" si="4"/>
        <v>137.10666670909092</v>
      </c>
      <c r="K9" s="40">
        <f>COUNTIF(Vertices[Betweenness Centrality],"&gt;= "&amp;J9)-COUNTIF(Vertices[Betweenness Centrality],"&gt;="&amp;J10)</f>
        <v>0</v>
      </c>
      <c r="L9" s="39">
        <f t="shared" si="5"/>
        <v>0.007447654545454547</v>
      </c>
      <c r="M9" s="40">
        <f>COUNTIF(Vertices[Closeness Centrality],"&gt;= "&amp;L9)-COUNTIF(Vertices[Closeness Centrality],"&gt;="&amp;L10)</f>
        <v>0</v>
      </c>
      <c r="N9" s="39">
        <f t="shared" si="6"/>
        <v>0.013436727272727277</v>
      </c>
      <c r="O9" s="40">
        <f>COUNTIF(Vertices[Eigenvector Centrality],"&gt;= "&amp;N9)-COUNTIF(Vertices[Eigenvector Centrality],"&gt;="&amp;N10)</f>
        <v>0</v>
      </c>
      <c r="P9" s="39">
        <f t="shared" si="7"/>
        <v>0.8381788181818183</v>
      </c>
      <c r="Q9" s="40">
        <f>COUNTIF(Vertices[PageRank],"&gt;= "&amp;P9)-COUNTIF(Vertices[PageRank],"&gt;="&amp;P10)</f>
        <v>12</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151</v>
      </c>
      <c r="B10" s="34">
        <v>2</v>
      </c>
      <c r="D10" s="32">
        <f t="shared" si="1"/>
        <v>0</v>
      </c>
      <c r="E10" s="3">
        <f>COUNTIF(Vertices[Degree],"&gt;= "&amp;D10)-COUNTIF(Vertices[Degree],"&gt;="&amp;D11)</f>
        <v>0</v>
      </c>
      <c r="F10" s="37">
        <f t="shared" si="2"/>
        <v>2.4727272727272727</v>
      </c>
      <c r="G10" s="38">
        <f>COUNTIF(Vertices[In-Degree],"&gt;= "&amp;F10)-COUNTIF(Vertices[In-Degree],"&gt;="&amp;F11)</f>
        <v>0</v>
      </c>
      <c r="H10" s="37">
        <f t="shared" si="3"/>
        <v>2.3272727272727276</v>
      </c>
      <c r="I10" s="38">
        <f>COUNTIF(Vertices[Out-Degree],"&gt;= "&amp;H10)-COUNTIF(Vertices[Out-Degree],"&gt;="&amp;H11)</f>
        <v>0</v>
      </c>
      <c r="J10" s="37">
        <f t="shared" si="4"/>
        <v>156.6933333818182</v>
      </c>
      <c r="K10" s="38">
        <f>COUNTIF(Vertices[Betweenness Centrality],"&gt;= "&amp;J10)-COUNTIF(Vertices[Betweenness Centrality],"&gt;="&amp;J11)</f>
        <v>0</v>
      </c>
      <c r="L10" s="37">
        <f t="shared" si="5"/>
        <v>0.0075778909090909105</v>
      </c>
      <c r="M10" s="38">
        <f>COUNTIF(Vertices[Closeness Centrality],"&gt;= "&amp;L10)-COUNTIF(Vertices[Closeness Centrality],"&gt;="&amp;L11)</f>
        <v>0</v>
      </c>
      <c r="N10" s="37">
        <f t="shared" si="6"/>
        <v>0.01520454545454546</v>
      </c>
      <c r="O10" s="38">
        <f>COUNTIF(Vertices[Eigenvector Centrality],"&gt;= "&amp;N10)-COUNTIF(Vertices[Eigenvector Centrality],"&gt;="&amp;N11)</f>
        <v>0</v>
      </c>
      <c r="P10" s="37">
        <f t="shared" si="7"/>
        <v>0.9128393636363638</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2.7818181818181817</v>
      </c>
      <c r="G11" s="40">
        <f>COUNTIF(Vertices[In-Degree],"&gt;= "&amp;F11)-COUNTIF(Vertices[In-Degree],"&gt;="&amp;F12)</f>
        <v>0</v>
      </c>
      <c r="H11" s="39">
        <f t="shared" si="3"/>
        <v>2.6181818181818186</v>
      </c>
      <c r="I11" s="40">
        <f>COUNTIF(Vertices[Out-Degree],"&gt;= "&amp;H11)-COUNTIF(Vertices[Out-Degree],"&gt;="&amp;H12)</f>
        <v>0</v>
      </c>
      <c r="J11" s="39">
        <f t="shared" si="4"/>
        <v>176.2800000545455</v>
      </c>
      <c r="K11" s="40">
        <f>COUNTIF(Vertices[Betweenness Centrality],"&gt;= "&amp;J11)-COUNTIF(Vertices[Betweenness Centrality],"&gt;="&amp;J12)</f>
        <v>1</v>
      </c>
      <c r="L11" s="39">
        <f t="shared" si="5"/>
        <v>0.007708127272727274</v>
      </c>
      <c r="M11" s="40">
        <f>COUNTIF(Vertices[Closeness Centrality],"&gt;= "&amp;L11)-COUNTIF(Vertices[Closeness Centrality],"&gt;="&amp;L12)</f>
        <v>0</v>
      </c>
      <c r="N11" s="39">
        <f t="shared" si="6"/>
        <v>0.016972363636363643</v>
      </c>
      <c r="O11" s="40">
        <f>COUNTIF(Vertices[Eigenvector Centrality],"&gt;= "&amp;N11)-COUNTIF(Vertices[Eigenvector Centrality],"&gt;="&amp;N12)</f>
        <v>0</v>
      </c>
      <c r="P11" s="39">
        <f t="shared" si="7"/>
        <v>0.9874999090909092</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170</v>
      </c>
      <c r="B12" s="34">
        <v>0.02040816326530612</v>
      </c>
      <c r="D12" s="32">
        <f t="shared" si="1"/>
        <v>0</v>
      </c>
      <c r="E12" s="3">
        <f>COUNTIF(Vertices[Degree],"&gt;= "&amp;D12)-COUNTIF(Vertices[Degree],"&gt;="&amp;D13)</f>
        <v>0</v>
      </c>
      <c r="F12" s="37">
        <f t="shared" si="2"/>
        <v>3.090909090909091</v>
      </c>
      <c r="G12" s="38">
        <f>COUNTIF(Vertices[In-Degree],"&gt;= "&amp;F12)-COUNTIF(Vertices[In-Degree],"&gt;="&amp;F13)</f>
        <v>0</v>
      </c>
      <c r="H12" s="37">
        <f t="shared" si="3"/>
        <v>2.9090909090909096</v>
      </c>
      <c r="I12" s="38">
        <f>COUNTIF(Vertices[Out-Degree],"&gt;= "&amp;H12)-COUNTIF(Vertices[Out-Degree],"&gt;="&amp;H13)</f>
        <v>5</v>
      </c>
      <c r="J12" s="37">
        <f t="shared" si="4"/>
        <v>195.8666667272728</v>
      </c>
      <c r="K12" s="38">
        <f>COUNTIF(Vertices[Betweenness Centrality],"&gt;= "&amp;J12)-COUNTIF(Vertices[Betweenness Centrality],"&gt;="&amp;J13)</f>
        <v>0</v>
      </c>
      <c r="L12" s="37">
        <f t="shared" si="5"/>
        <v>0.007838363636363638</v>
      </c>
      <c r="M12" s="38">
        <f>COUNTIF(Vertices[Closeness Centrality],"&gt;= "&amp;L12)-COUNTIF(Vertices[Closeness Centrality],"&gt;="&amp;L13)</f>
        <v>0</v>
      </c>
      <c r="N12" s="37">
        <f t="shared" si="6"/>
        <v>0.018740181818181826</v>
      </c>
      <c r="O12" s="38">
        <f>COUNTIF(Vertices[Eigenvector Centrality],"&gt;= "&amp;N12)-COUNTIF(Vertices[Eigenvector Centrality],"&gt;="&amp;N13)</f>
        <v>0</v>
      </c>
      <c r="P12" s="37">
        <f t="shared" si="7"/>
        <v>1.0621604545454546</v>
      </c>
      <c r="Q12" s="38">
        <f>COUNTIF(Vertices[PageRank],"&gt;= "&amp;P12)-COUNTIF(Vertices[PageRank],"&gt;="&amp;P13)</f>
        <v>2</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0.04</v>
      </c>
      <c r="D13" s="32">
        <f t="shared" si="1"/>
        <v>0</v>
      </c>
      <c r="E13" s="3">
        <f>COUNTIF(Vertices[Degree],"&gt;= "&amp;D13)-COUNTIF(Vertices[Degree],"&gt;="&amp;D14)</f>
        <v>0</v>
      </c>
      <c r="F13" s="39">
        <f t="shared" si="2"/>
        <v>3.4</v>
      </c>
      <c r="G13" s="40">
        <f>COUNTIF(Vertices[In-Degree],"&gt;= "&amp;F13)-COUNTIF(Vertices[In-Degree],"&gt;="&amp;F14)</f>
        <v>0</v>
      </c>
      <c r="H13" s="39">
        <f t="shared" si="3"/>
        <v>3.2000000000000006</v>
      </c>
      <c r="I13" s="40">
        <f>COUNTIF(Vertices[Out-Degree],"&gt;= "&amp;H13)-COUNTIF(Vertices[Out-Degree],"&gt;="&amp;H14)</f>
        <v>0</v>
      </c>
      <c r="J13" s="39">
        <f t="shared" si="4"/>
        <v>215.45333340000008</v>
      </c>
      <c r="K13" s="40">
        <f>COUNTIF(Vertices[Betweenness Centrality],"&gt;= "&amp;J13)-COUNTIF(Vertices[Betweenness Centrality],"&gt;="&amp;J14)</f>
        <v>0</v>
      </c>
      <c r="L13" s="39">
        <f t="shared" si="5"/>
        <v>0.007968600000000001</v>
      </c>
      <c r="M13" s="40">
        <f>COUNTIF(Vertices[Closeness Centrality],"&gt;= "&amp;L13)-COUNTIF(Vertices[Closeness Centrality],"&gt;="&amp;L14)</f>
        <v>0</v>
      </c>
      <c r="N13" s="39">
        <f t="shared" si="6"/>
        <v>0.02050800000000001</v>
      </c>
      <c r="O13" s="40">
        <f>COUNTIF(Vertices[Eigenvector Centrality],"&gt;= "&amp;N13)-COUNTIF(Vertices[Eigenvector Centrality],"&gt;="&amp;N14)</f>
        <v>0</v>
      </c>
      <c r="P13" s="39">
        <f t="shared" si="7"/>
        <v>1.136821</v>
      </c>
      <c r="Q13" s="40">
        <f>COUNTIF(Vertices[PageRank],"&gt;= "&amp;P13)-COUNTIF(Vertices[PageRank],"&gt;="&amp;P14)</f>
        <v>0</v>
      </c>
      <c r="R13" s="39">
        <f t="shared" si="8"/>
        <v>0.20000000000000004</v>
      </c>
      <c r="S13" s="44">
        <f>COUNTIF(Vertices[Clustering Coefficient],"&gt;= "&amp;R13)-COUNTIF(Vertices[Clustering Coefficient],"&gt;="&amp;R14)</f>
        <v>9</v>
      </c>
      <c r="T13" s="39" t="e">
        <f ca="1" t="shared" si="9"/>
        <v>#REF!</v>
      </c>
      <c r="U13" s="40" t="e">
        <f ca="1" t="shared" si="0"/>
        <v>#REF!</v>
      </c>
    </row>
    <row r="14" spans="1:21" ht="15">
      <c r="A14" s="119"/>
      <c r="B14" s="119"/>
      <c r="D14" s="32">
        <f t="shared" si="1"/>
        <v>0</v>
      </c>
      <c r="E14" s="3">
        <f>COUNTIF(Vertices[Degree],"&gt;= "&amp;D14)-COUNTIF(Vertices[Degree],"&gt;="&amp;D15)</f>
        <v>0</v>
      </c>
      <c r="F14" s="37">
        <f t="shared" si="2"/>
        <v>3.709090909090909</v>
      </c>
      <c r="G14" s="38">
        <f>COUNTIF(Vertices[In-Degree],"&gt;= "&amp;F14)-COUNTIF(Vertices[In-Degree],"&gt;="&amp;F15)</f>
        <v>1</v>
      </c>
      <c r="H14" s="37">
        <f t="shared" si="3"/>
        <v>3.4909090909090916</v>
      </c>
      <c r="I14" s="38">
        <f>COUNTIF(Vertices[Out-Degree],"&gt;= "&amp;H14)-COUNTIF(Vertices[Out-Degree],"&gt;="&amp;H15)</f>
        <v>0</v>
      </c>
      <c r="J14" s="37">
        <f t="shared" si="4"/>
        <v>235.04000007272737</v>
      </c>
      <c r="K14" s="38">
        <f>COUNTIF(Vertices[Betweenness Centrality],"&gt;= "&amp;J14)-COUNTIF(Vertices[Betweenness Centrality],"&gt;="&amp;J15)</f>
        <v>0</v>
      </c>
      <c r="L14" s="37">
        <f t="shared" si="5"/>
        <v>0.008098836363636364</v>
      </c>
      <c r="M14" s="38">
        <f>COUNTIF(Vertices[Closeness Centrality],"&gt;= "&amp;L14)-COUNTIF(Vertices[Closeness Centrality],"&gt;="&amp;L15)</f>
        <v>0</v>
      </c>
      <c r="N14" s="37">
        <f t="shared" si="6"/>
        <v>0.022275818181818192</v>
      </c>
      <c r="O14" s="38">
        <f>COUNTIF(Vertices[Eigenvector Centrality],"&gt;= "&amp;N14)-COUNTIF(Vertices[Eigenvector Centrality],"&gt;="&amp;N15)</f>
        <v>0</v>
      </c>
      <c r="P14" s="37">
        <f t="shared" si="7"/>
        <v>1.2114815454545456</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4.018181818181818</v>
      </c>
      <c r="G15" s="40">
        <f>COUNTIF(Vertices[In-Degree],"&gt;= "&amp;F15)-COUNTIF(Vertices[In-Degree],"&gt;="&amp;F16)</f>
        <v>0</v>
      </c>
      <c r="H15" s="39">
        <f t="shared" si="3"/>
        <v>3.7818181818181826</v>
      </c>
      <c r="I15" s="40">
        <f>COUNTIF(Vertices[Out-Degree],"&gt;= "&amp;H15)-COUNTIF(Vertices[Out-Degree],"&gt;="&amp;H16)</f>
        <v>0</v>
      </c>
      <c r="J15" s="39">
        <f t="shared" si="4"/>
        <v>254.62666674545466</v>
      </c>
      <c r="K15" s="40">
        <f>COUNTIF(Vertices[Betweenness Centrality],"&gt;= "&amp;J15)-COUNTIF(Vertices[Betweenness Centrality],"&gt;="&amp;J16)</f>
        <v>0</v>
      </c>
      <c r="L15" s="39">
        <f t="shared" si="5"/>
        <v>0.008229072727272727</v>
      </c>
      <c r="M15" s="40">
        <f>COUNTIF(Vertices[Closeness Centrality],"&gt;= "&amp;L15)-COUNTIF(Vertices[Closeness Centrality],"&gt;="&amp;L16)</f>
        <v>7</v>
      </c>
      <c r="N15" s="39">
        <f t="shared" si="6"/>
        <v>0.024043636363636375</v>
      </c>
      <c r="O15" s="40">
        <f>COUNTIF(Vertices[Eigenvector Centrality],"&gt;= "&amp;N15)-COUNTIF(Vertices[Eigenvector Centrality],"&gt;="&amp;N16)</f>
        <v>1</v>
      </c>
      <c r="P15" s="39">
        <f t="shared" si="7"/>
        <v>1.286142090909091</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4.327272727272726</v>
      </c>
      <c r="G16" s="38">
        <f>COUNTIF(Vertices[In-Degree],"&gt;= "&amp;F16)-COUNTIF(Vertices[In-Degree],"&gt;="&amp;F17)</f>
        <v>0</v>
      </c>
      <c r="H16" s="37">
        <f t="shared" si="3"/>
        <v>4.072727272727273</v>
      </c>
      <c r="I16" s="38">
        <f>COUNTIF(Vertices[Out-Degree],"&gt;= "&amp;H16)-COUNTIF(Vertices[Out-Degree],"&gt;="&amp;H17)</f>
        <v>0</v>
      </c>
      <c r="J16" s="37">
        <f t="shared" si="4"/>
        <v>274.21333341818195</v>
      </c>
      <c r="K16" s="38">
        <f>COUNTIF(Vertices[Betweenness Centrality],"&gt;= "&amp;J16)-COUNTIF(Vertices[Betweenness Centrality],"&gt;="&amp;J17)</f>
        <v>0</v>
      </c>
      <c r="L16" s="37">
        <f t="shared" si="5"/>
        <v>0.00835930909090909</v>
      </c>
      <c r="M16" s="38">
        <f>COUNTIF(Vertices[Closeness Centrality],"&gt;= "&amp;L16)-COUNTIF(Vertices[Closeness Centrality],"&gt;="&amp;L17)</f>
        <v>3</v>
      </c>
      <c r="N16" s="37">
        <f t="shared" si="6"/>
        <v>0.025811454545454558</v>
      </c>
      <c r="O16" s="38">
        <f>COUNTIF(Vertices[Eigenvector Centrality],"&gt;= "&amp;N16)-COUNTIF(Vertices[Eigenvector Centrality],"&gt;="&amp;N17)</f>
        <v>0</v>
      </c>
      <c r="P16" s="37">
        <f t="shared" si="7"/>
        <v>1.3608026363636365</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46</v>
      </c>
      <c r="D17" s="32">
        <f t="shared" si="1"/>
        <v>0</v>
      </c>
      <c r="E17" s="3">
        <f>COUNTIF(Vertices[Degree],"&gt;= "&amp;D17)-COUNTIF(Vertices[Degree],"&gt;="&amp;D18)</f>
        <v>0</v>
      </c>
      <c r="F17" s="39">
        <f t="shared" si="2"/>
        <v>4.636363636363635</v>
      </c>
      <c r="G17" s="40">
        <f>COUNTIF(Vertices[In-Degree],"&gt;= "&amp;F17)-COUNTIF(Vertices[In-Degree],"&gt;="&amp;F18)</f>
        <v>0</v>
      </c>
      <c r="H17" s="39">
        <f t="shared" si="3"/>
        <v>4.363636363636364</v>
      </c>
      <c r="I17" s="40">
        <f>COUNTIF(Vertices[Out-Degree],"&gt;= "&amp;H17)-COUNTIF(Vertices[Out-Degree],"&gt;="&amp;H18)</f>
        <v>0</v>
      </c>
      <c r="J17" s="39">
        <f t="shared" si="4"/>
        <v>293.80000009090924</v>
      </c>
      <c r="K17" s="40">
        <f>COUNTIF(Vertices[Betweenness Centrality],"&gt;= "&amp;J17)-COUNTIF(Vertices[Betweenness Centrality],"&gt;="&amp;J18)</f>
        <v>0</v>
      </c>
      <c r="L17" s="39">
        <f t="shared" si="5"/>
        <v>0.008489545454545453</v>
      </c>
      <c r="M17" s="40">
        <f>COUNTIF(Vertices[Closeness Centrality],"&gt;= "&amp;L17)-COUNTIF(Vertices[Closeness Centrality],"&gt;="&amp;L18)</f>
        <v>8</v>
      </c>
      <c r="N17" s="39">
        <f t="shared" si="6"/>
        <v>0.02757927272727274</v>
      </c>
      <c r="O17" s="40">
        <f>COUNTIF(Vertices[Eigenvector Centrality],"&gt;= "&amp;N17)-COUNTIF(Vertices[Eigenvector Centrality],"&gt;="&amp;N18)</f>
        <v>0</v>
      </c>
      <c r="P17" s="39">
        <f t="shared" si="7"/>
        <v>1.435463181818182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112</v>
      </c>
      <c r="D18" s="32">
        <f t="shared" si="1"/>
        <v>0</v>
      </c>
      <c r="E18" s="3">
        <f>COUNTIF(Vertices[Degree],"&gt;= "&amp;D18)-COUNTIF(Vertices[Degree],"&gt;="&amp;D19)</f>
        <v>0</v>
      </c>
      <c r="F18" s="37">
        <f t="shared" si="2"/>
        <v>4.9454545454545435</v>
      </c>
      <c r="G18" s="38">
        <f>COUNTIF(Vertices[In-Degree],"&gt;= "&amp;F18)-COUNTIF(Vertices[In-Degree],"&gt;="&amp;F19)</f>
        <v>9</v>
      </c>
      <c r="H18" s="37">
        <f t="shared" si="3"/>
        <v>4.654545454545455</v>
      </c>
      <c r="I18" s="38">
        <f>COUNTIF(Vertices[Out-Degree],"&gt;= "&amp;H18)-COUNTIF(Vertices[Out-Degree],"&gt;="&amp;H19)</f>
        <v>0</v>
      </c>
      <c r="J18" s="37">
        <f t="shared" si="4"/>
        <v>313.3866667636365</v>
      </c>
      <c r="K18" s="38">
        <f>COUNTIF(Vertices[Betweenness Centrality],"&gt;= "&amp;J18)-COUNTIF(Vertices[Betweenness Centrality],"&gt;="&amp;J19)</f>
        <v>0</v>
      </c>
      <c r="L18" s="37">
        <f t="shared" si="5"/>
        <v>0.008619781818181816</v>
      </c>
      <c r="M18" s="38">
        <f>COUNTIF(Vertices[Closeness Centrality],"&gt;= "&amp;L18)-COUNTIF(Vertices[Closeness Centrality],"&gt;="&amp;L19)</f>
        <v>0</v>
      </c>
      <c r="N18" s="37">
        <f t="shared" si="6"/>
        <v>0.029347090909090923</v>
      </c>
      <c r="O18" s="38">
        <f>COUNTIF(Vertices[Eigenvector Centrality],"&gt;= "&amp;N18)-COUNTIF(Vertices[Eigenvector Centrality],"&gt;="&amp;N19)</f>
        <v>0</v>
      </c>
      <c r="P18" s="37">
        <f t="shared" si="7"/>
        <v>1.5101237272727275</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5.254545454545452</v>
      </c>
      <c r="G19" s="40">
        <f>COUNTIF(Vertices[In-Degree],"&gt;= "&amp;F19)-COUNTIF(Vertices[In-Degree],"&gt;="&amp;F20)</f>
        <v>0</v>
      </c>
      <c r="H19" s="39">
        <f t="shared" si="3"/>
        <v>4.945454545454546</v>
      </c>
      <c r="I19" s="40">
        <f>COUNTIF(Vertices[Out-Degree],"&gt;= "&amp;H19)-COUNTIF(Vertices[Out-Degree],"&gt;="&amp;H20)</f>
        <v>1</v>
      </c>
      <c r="J19" s="39">
        <f t="shared" si="4"/>
        <v>332.9733334363638</v>
      </c>
      <c r="K19" s="40">
        <f>COUNTIF(Vertices[Betweenness Centrality],"&gt;= "&amp;J19)-COUNTIF(Vertices[Betweenness Centrality],"&gt;="&amp;J20)</f>
        <v>0</v>
      </c>
      <c r="L19" s="39">
        <f t="shared" si="5"/>
        <v>0.008750018181818179</v>
      </c>
      <c r="M19" s="40">
        <f>COUNTIF(Vertices[Closeness Centrality],"&gt;= "&amp;L19)-COUNTIF(Vertices[Closeness Centrality],"&gt;="&amp;L20)</f>
        <v>11</v>
      </c>
      <c r="N19" s="39">
        <f t="shared" si="6"/>
        <v>0.031114909090909106</v>
      </c>
      <c r="O19" s="40">
        <f>COUNTIF(Vertices[Eigenvector Centrality],"&gt;= "&amp;N19)-COUNTIF(Vertices[Eigenvector Centrality],"&gt;="&amp;N20)</f>
        <v>1</v>
      </c>
      <c r="P19" s="39">
        <f t="shared" si="7"/>
        <v>1.584784272727273</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5.563636363636361</v>
      </c>
      <c r="G20" s="38">
        <f>COUNTIF(Vertices[In-Degree],"&gt;= "&amp;F20)-COUNTIF(Vertices[In-Degree],"&gt;="&amp;F21)</f>
        <v>0</v>
      </c>
      <c r="H20" s="37">
        <f t="shared" si="3"/>
        <v>5.236363636363637</v>
      </c>
      <c r="I20" s="38">
        <f>COUNTIF(Vertices[Out-Degree],"&gt;= "&amp;H20)-COUNTIF(Vertices[Out-Degree],"&gt;="&amp;H21)</f>
        <v>0</v>
      </c>
      <c r="J20" s="37">
        <f t="shared" si="4"/>
        <v>352.5600001090911</v>
      </c>
      <c r="K20" s="38">
        <f>COUNTIF(Vertices[Betweenness Centrality],"&gt;= "&amp;J20)-COUNTIF(Vertices[Betweenness Centrality],"&gt;="&amp;J21)</f>
        <v>0</v>
      </c>
      <c r="L20" s="37">
        <f t="shared" si="5"/>
        <v>0.008880254545454542</v>
      </c>
      <c r="M20" s="38">
        <f>COUNTIF(Vertices[Closeness Centrality],"&gt;= "&amp;L20)-COUNTIF(Vertices[Closeness Centrality],"&gt;="&amp;L21)</f>
        <v>0</v>
      </c>
      <c r="N20" s="37">
        <f t="shared" si="6"/>
        <v>0.032882727272727286</v>
      </c>
      <c r="O20" s="38">
        <f>COUNTIF(Vertices[Eigenvector Centrality],"&gt;= "&amp;N20)-COUNTIF(Vertices[Eigenvector Centrality],"&gt;="&amp;N21)</f>
        <v>0</v>
      </c>
      <c r="P20" s="37">
        <f t="shared" si="7"/>
        <v>1.6594448181818184</v>
      </c>
      <c r="Q20" s="38">
        <f>COUNTIF(Vertices[PageRank],"&gt;= "&amp;P20)-COUNTIF(Vertices[PageRank],"&gt;="&amp;P21)</f>
        <v>4</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157</v>
      </c>
      <c r="B21" s="34">
        <v>2.468809</v>
      </c>
      <c r="D21" s="32">
        <f t="shared" si="1"/>
        <v>0</v>
      </c>
      <c r="E21" s="3">
        <f>COUNTIF(Vertices[Degree],"&gt;= "&amp;D21)-COUNTIF(Vertices[Degree],"&gt;="&amp;D22)</f>
        <v>0</v>
      </c>
      <c r="F21" s="39">
        <f t="shared" si="2"/>
        <v>5.8727272727272695</v>
      </c>
      <c r="G21" s="40">
        <f>COUNTIF(Vertices[In-Degree],"&gt;= "&amp;F21)-COUNTIF(Vertices[In-Degree],"&gt;="&amp;F22)</f>
        <v>2</v>
      </c>
      <c r="H21" s="39">
        <f t="shared" si="3"/>
        <v>5.527272727272728</v>
      </c>
      <c r="I21" s="40">
        <f>COUNTIF(Vertices[Out-Degree],"&gt;= "&amp;H21)-COUNTIF(Vertices[Out-Degree],"&gt;="&amp;H22)</f>
        <v>0</v>
      </c>
      <c r="J21" s="39">
        <f t="shared" si="4"/>
        <v>372.1466667818184</v>
      </c>
      <c r="K21" s="40">
        <f>COUNTIF(Vertices[Betweenness Centrality],"&gt;= "&amp;J21)-COUNTIF(Vertices[Betweenness Centrality],"&gt;="&amp;J22)</f>
        <v>0</v>
      </c>
      <c r="L21" s="39">
        <f t="shared" si="5"/>
        <v>0.009010490909090904</v>
      </c>
      <c r="M21" s="40">
        <f>COUNTIF(Vertices[Closeness Centrality],"&gt;= "&amp;L21)-COUNTIF(Vertices[Closeness Centrality],"&gt;="&amp;L22)</f>
        <v>0</v>
      </c>
      <c r="N21" s="39">
        <f t="shared" si="6"/>
        <v>0.03465054545454547</v>
      </c>
      <c r="O21" s="40">
        <f>COUNTIF(Vertices[Eigenvector Centrality],"&gt;= "&amp;N21)-COUNTIF(Vertices[Eigenvector Centrality],"&gt;="&amp;N22)</f>
        <v>0</v>
      </c>
      <c r="P21" s="39">
        <f t="shared" si="7"/>
        <v>1.734105363636364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6.181818181818178</v>
      </c>
      <c r="G22" s="38">
        <f>COUNTIF(Vertices[In-Degree],"&gt;= "&amp;F22)-COUNTIF(Vertices[In-Degree],"&gt;="&amp;F23)</f>
        <v>0</v>
      </c>
      <c r="H22" s="37">
        <f t="shared" si="3"/>
        <v>5.818181818181819</v>
      </c>
      <c r="I22" s="38">
        <f>COUNTIF(Vertices[Out-Degree],"&gt;= "&amp;H22)-COUNTIF(Vertices[Out-Degree],"&gt;="&amp;H23)</f>
        <v>0</v>
      </c>
      <c r="J22" s="37">
        <f t="shared" si="4"/>
        <v>391.7333334545457</v>
      </c>
      <c r="K22" s="38">
        <f>COUNTIF(Vertices[Betweenness Centrality],"&gt;= "&amp;J22)-COUNTIF(Vertices[Betweenness Centrality],"&gt;="&amp;J23)</f>
        <v>0</v>
      </c>
      <c r="L22" s="37">
        <f t="shared" si="5"/>
        <v>0.009140727272727267</v>
      </c>
      <c r="M22" s="38">
        <f>COUNTIF(Vertices[Closeness Centrality],"&gt;= "&amp;L22)-COUNTIF(Vertices[Closeness Centrality],"&gt;="&amp;L23)</f>
        <v>6</v>
      </c>
      <c r="N22" s="37">
        <f t="shared" si="6"/>
        <v>0.03641836363636365</v>
      </c>
      <c r="O22" s="38">
        <f>COUNTIF(Vertices[Eigenvector Centrality],"&gt;= "&amp;N22)-COUNTIF(Vertices[Eigenvector Centrality],"&gt;="&amp;N23)</f>
        <v>0</v>
      </c>
      <c r="P22" s="37">
        <f t="shared" si="7"/>
        <v>1.8087659090909094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0.04830917874396135</v>
      </c>
      <c r="D23" s="32">
        <f t="shared" si="1"/>
        <v>0</v>
      </c>
      <c r="E23" s="3">
        <f>COUNTIF(Vertices[Degree],"&gt;= "&amp;D23)-COUNTIF(Vertices[Degree],"&gt;="&amp;D24)</f>
        <v>0</v>
      </c>
      <c r="F23" s="39">
        <f t="shared" si="2"/>
        <v>6.490909090909087</v>
      </c>
      <c r="G23" s="40">
        <f>COUNTIF(Vertices[In-Degree],"&gt;= "&amp;F23)-COUNTIF(Vertices[In-Degree],"&gt;="&amp;F24)</f>
        <v>0</v>
      </c>
      <c r="H23" s="39">
        <f t="shared" si="3"/>
        <v>6.10909090909091</v>
      </c>
      <c r="I23" s="40">
        <f>COUNTIF(Vertices[Out-Degree],"&gt;= "&amp;H23)-COUNTIF(Vertices[Out-Degree],"&gt;="&amp;H24)</f>
        <v>0</v>
      </c>
      <c r="J23" s="39">
        <f t="shared" si="4"/>
        <v>411.320000127273</v>
      </c>
      <c r="K23" s="40">
        <f>COUNTIF(Vertices[Betweenness Centrality],"&gt;= "&amp;J23)-COUNTIF(Vertices[Betweenness Centrality],"&gt;="&amp;J24)</f>
        <v>0</v>
      </c>
      <c r="L23" s="39">
        <f t="shared" si="5"/>
        <v>0.00927096363636363</v>
      </c>
      <c r="M23" s="40">
        <f>COUNTIF(Vertices[Closeness Centrality],"&gt;= "&amp;L23)-COUNTIF(Vertices[Closeness Centrality],"&gt;="&amp;L24)</f>
        <v>0</v>
      </c>
      <c r="N23" s="39">
        <f t="shared" si="6"/>
        <v>0.038186181818181834</v>
      </c>
      <c r="O23" s="40">
        <f>COUNTIF(Vertices[Eigenvector Centrality],"&gt;= "&amp;N23)-COUNTIF(Vertices[Eigenvector Centrality],"&gt;="&amp;N24)</f>
        <v>0</v>
      </c>
      <c r="P23" s="39">
        <f t="shared" si="7"/>
        <v>1.8834264545454549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804</v>
      </c>
      <c r="B24" s="34">
        <v>0.479851</v>
      </c>
      <c r="D24" s="32">
        <f t="shared" si="1"/>
        <v>0</v>
      </c>
      <c r="E24" s="3">
        <f>COUNTIF(Vertices[Degree],"&gt;= "&amp;D24)-COUNTIF(Vertices[Degree],"&gt;="&amp;D25)</f>
        <v>0</v>
      </c>
      <c r="F24" s="37">
        <f t="shared" si="2"/>
        <v>6.799999999999995</v>
      </c>
      <c r="G24" s="38">
        <f>COUNTIF(Vertices[In-Degree],"&gt;= "&amp;F24)-COUNTIF(Vertices[In-Degree],"&gt;="&amp;F25)</f>
        <v>0</v>
      </c>
      <c r="H24" s="37">
        <f t="shared" si="3"/>
        <v>6.400000000000001</v>
      </c>
      <c r="I24" s="38">
        <f>COUNTIF(Vertices[Out-Degree],"&gt;= "&amp;H24)-COUNTIF(Vertices[Out-Degree],"&gt;="&amp;H25)</f>
        <v>0</v>
      </c>
      <c r="J24" s="37">
        <f t="shared" si="4"/>
        <v>430.90666680000027</v>
      </c>
      <c r="K24" s="38">
        <f>COUNTIF(Vertices[Betweenness Centrality],"&gt;= "&amp;J24)-COUNTIF(Vertices[Betweenness Centrality],"&gt;="&amp;J25)</f>
        <v>0</v>
      </c>
      <c r="L24" s="37">
        <f t="shared" si="5"/>
        <v>0.009401199999999993</v>
      </c>
      <c r="M24" s="38">
        <f>COUNTIF(Vertices[Closeness Centrality],"&gt;= "&amp;L24)-COUNTIF(Vertices[Closeness Centrality],"&gt;="&amp;L25)</f>
        <v>4</v>
      </c>
      <c r="N24" s="37">
        <f t="shared" si="6"/>
        <v>0.03995400000000002</v>
      </c>
      <c r="O24" s="38">
        <f>COUNTIF(Vertices[Eigenvector Centrality],"&gt;= "&amp;N24)-COUNTIF(Vertices[Eigenvector Centrality],"&gt;="&amp;N25)</f>
        <v>0</v>
      </c>
      <c r="P24" s="37">
        <f t="shared" si="7"/>
        <v>1.9580870000000004</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7.109090909090904</v>
      </c>
      <c r="G25" s="40">
        <f>COUNTIF(Vertices[In-Degree],"&gt;= "&amp;F25)-COUNTIF(Vertices[In-Degree],"&gt;="&amp;F26)</f>
        <v>0</v>
      </c>
      <c r="H25" s="39">
        <f t="shared" si="3"/>
        <v>6.690909090909092</v>
      </c>
      <c r="I25" s="40">
        <f>COUNTIF(Vertices[Out-Degree],"&gt;= "&amp;H25)-COUNTIF(Vertices[Out-Degree],"&gt;="&amp;H26)</f>
        <v>0</v>
      </c>
      <c r="J25" s="39">
        <f t="shared" si="4"/>
        <v>450.49333347272756</v>
      </c>
      <c r="K25" s="40">
        <f>COUNTIF(Vertices[Betweenness Centrality],"&gt;= "&amp;J25)-COUNTIF(Vertices[Betweenness Centrality],"&gt;="&amp;J26)</f>
        <v>0</v>
      </c>
      <c r="L25" s="39">
        <f t="shared" si="5"/>
        <v>0.009531436363636356</v>
      </c>
      <c r="M25" s="40">
        <f>COUNTIF(Vertices[Closeness Centrality],"&gt;= "&amp;L25)-COUNTIF(Vertices[Closeness Centrality],"&gt;="&amp;L26)</f>
        <v>1</v>
      </c>
      <c r="N25" s="39">
        <f t="shared" si="6"/>
        <v>0.0417218181818182</v>
      </c>
      <c r="O25" s="40">
        <f>COUNTIF(Vertices[Eigenvector Centrality],"&gt;= "&amp;N25)-COUNTIF(Vertices[Eigenvector Centrality],"&gt;="&amp;N26)</f>
        <v>0</v>
      </c>
      <c r="P25" s="39">
        <f t="shared" si="7"/>
        <v>2.0327475454545456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805</v>
      </c>
      <c r="B26" s="34" t="s">
        <v>806</v>
      </c>
      <c r="D26" s="32">
        <f t="shared" si="1"/>
        <v>0</v>
      </c>
      <c r="E26" s="3">
        <f>COUNTIF(Vertices[Degree],"&gt;= "&amp;D26)-COUNTIF(Vertices[Degree],"&gt;="&amp;D28)</f>
        <v>0</v>
      </c>
      <c r="F26" s="37">
        <f t="shared" si="2"/>
        <v>7.418181818181813</v>
      </c>
      <c r="G26" s="38">
        <f>COUNTIF(Vertices[In-Degree],"&gt;= "&amp;F26)-COUNTIF(Vertices[In-Degree],"&gt;="&amp;F28)</f>
        <v>0</v>
      </c>
      <c r="H26" s="37">
        <f t="shared" si="3"/>
        <v>6.981818181818183</v>
      </c>
      <c r="I26" s="38">
        <f>COUNTIF(Vertices[Out-Degree],"&gt;= "&amp;H26)-COUNTIF(Vertices[Out-Degree],"&gt;="&amp;H28)</f>
        <v>0</v>
      </c>
      <c r="J26" s="37">
        <f t="shared" si="4"/>
        <v>470.08000014545485</v>
      </c>
      <c r="K26" s="38">
        <f>COUNTIF(Vertices[Betweenness Centrality],"&gt;= "&amp;J26)-COUNTIF(Vertices[Betweenness Centrality],"&gt;="&amp;J28)</f>
        <v>0</v>
      </c>
      <c r="L26" s="37">
        <f t="shared" si="5"/>
        <v>0.009661672727272719</v>
      </c>
      <c r="M26" s="38">
        <f>COUNTIF(Vertices[Closeness Centrality],"&gt;= "&amp;L26)-COUNTIF(Vertices[Closeness Centrality],"&gt;="&amp;L28)</f>
        <v>0</v>
      </c>
      <c r="N26" s="37">
        <f t="shared" si="6"/>
        <v>0.04348963636363638</v>
      </c>
      <c r="O26" s="38">
        <f>COUNTIF(Vertices[Eigenvector Centrality],"&gt;= "&amp;N26)-COUNTIF(Vertices[Eigenvector Centrality],"&gt;="&amp;N28)</f>
        <v>8</v>
      </c>
      <c r="P26" s="37">
        <f t="shared" si="7"/>
        <v>2.107408090909091</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-2</v>
      </c>
      <c r="H27" s="61"/>
      <c r="I27" s="62">
        <f>COUNTIF(Vertices[Out-Degree],"&gt;= "&amp;H27)-COUNTIF(Vertices[Out-Degree],"&gt;="&amp;H28)</f>
        <v>-5</v>
      </c>
      <c r="J27" s="61"/>
      <c r="K27" s="62">
        <f>COUNTIF(Vertices[Betweenness Centrality],"&gt;= "&amp;J27)-COUNTIF(Vertices[Betweenness Centrality],"&gt;="&amp;J28)</f>
        <v>-3</v>
      </c>
      <c r="L27" s="61"/>
      <c r="M27" s="62">
        <f>COUNTIF(Vertices[Closeness Centrality],"&gt;= "&amp;L27)-COUNTIF(Vertices[Closeness Centrality],"&gt;="&amp;L28)</f>
        <v>-3</v>
      </c>
      <c r="N27" s="61"/>
      <c r="O27" s="62">
        <f>COUNTIF(Vertices[Eigenvector Centrality],"&gt;= "&amp;N27)-COUNTIF(Vertices[Eigenvector Centrality],"&gt;="&amp;N28)</f>
        <v>-6</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7.727272727272721</v>
      </c>
      <c r="G28" s="40">
        <f>COUNTIF(Vertices[In-Degree],"&gt;= "&amp;F28)-COUNTIF(Vertices[In-Degree],"&gt;="&amp;F40)</f>
        <v>0</v>
      </c>
      <c r="H28" s="39">
        <f>H26+($H$57-$H$2)/BinDivisor</f>
        <v>7.272727272727274</v>
      </c>
      <c r="I28" s="40">
        <f>COUNTIF(Vertices[Out-Degree],"&gt;= "&amp;H28)-COUNTIF(Vertices[Out-Degree],"&gt;="&amp;H40)</f>
        <v>0</v>
      </c>
      <c r="J28" s="39">
        <f>J26+($J$57-$J$2)/BinDivisor</f>
        <v>489.66666681818214</v>
      </c>
      <c r="K28" s="40">
        <f>COUNTIF(Vertices[Betweenness Centrality],"&gt;= "&amp;J28)-COUNTIF(Vertices[Betweenness Centrality],"&gt;="&amp;J40)</f>
        <v>0</v>
      </c>
      <c r="L28" s="39">
        <f>L26+($L$57-$L$2)/BinDivisor</f>
        <v>0.009791909090909082</v>
      </c>
      <c r="M28" s="40">
        <f>COUNTIF(Vertices[Closeness Centrality],"&gt;= "&amp;L28)-COUNTIF(Vertices[Closeness Centrality],"&gt;="&amp;L40)</f>
        <v>0</v>
      </c>
      <c r="N28" s="39">
        <f>N26+($N$57-$N$2)/BinDivisor</f>
        <v>0.045257454545454566</v>
      </c>
      <c r="O28" s="40">
        <f>COUNTIF(Vertices[Eigenvector Centrality],"&gt;= "&amp;N28)-COUNTIF(Vertices[Eigenvector Centrality],"&gt;="&amp;N40)</f>
        <v>1</v>
      </c>
      <c r="P28" s="39">
        <f>P26+($P$57-$P$2)/BinDivisor</f>
        <v>2.182068636363636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-5</v>
      </c>
      <c r="J38" s="61"/>
      <c r="K38" s="62">
        <f>COUNTIF(Vertices[Betweenness Centrality],"&gt;= "&amp;J38)-COUNTIF(Vertices[Betweenness Centrality],"&gt;="&amp;J40)</f>
        <v>-3</v>
      </c>
      <c r="L38" s="61"/>
      <c r="M38" s="62">
        <f>COUNTIF(Vertices[Closeness Centrality],"&gt;= "&amp;L38)-COUNTIF(Vertices[Closeness Centrality],"&gt;="&amp;L40)</f>
        <v>-3</v>
      </c>
      <c r="N38" s="61"/>
      <c r="O38" s="62">
        <f>COUNTIF(Vertices[Eigenvector Centrality],"&gt;= "&amp;N38)-COUNTIF(Vertices[Eigenvector Centrality],"&gt;="&amp;N40)</f>
        <v>-5</v>
      </c>
      <c r="P38" s="61"/>
      <c r="Q38" s="62">
        <f>COUNTIF(Vertices[Eigenvector Centrality],"&gt;= "&amp;P38)-COUNTIF(Vertices[Eigenvector Centrality],"&gt;="&amp;P40)</f>
        <v>0</v>
      </c>
      <c r="R38" s="61"/>
      <c r="S38" s="63">
        <f>COUNTIF(Vertices[Clustering Coefficient],"&gt;= "&amp;R38)-COUNTIF(Vertices[Clustering Coefficient],"&gt;="&amp;R40)</f>
        <v>-5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-5</v>
      </c>
      <c r="J39" s="61"/>
      <c r="K39" s="62">
        <f>COUNTIF(Vertices[Betweenness Centrality],"&gt;= "&amp;J39)-COUNTIF(Vertices[Betweenness Centrality],"&gt;="&amp;J40)</f>
        <v>-3</v>
      </c>
      <c r="L39" s="61"/>
      <c r="M39" s="62">
        <f>COUNTIF(Vertices[Closeness Centrality],"&gt;= "&amp;L39)-COUNTIF(Vertices[Closeness Centrality],"&gt;="&amp;L40)</f>
        <v>-3</v>
      </c>
      <c r="N39" s="61"/>
      <c r="O39" s="62">
        <f>COUNTIF(Vertices[Eigenvector Centrality],"&gt;= "&amp;N39)-COUNTIF(Vertices[Eigenvector Centrality],"&gt;="&amp;N40)</f>
        <v>-5</v>
      </c>
      <c r="P39" s="61"/>
      <c r="Q39" s="62">
        <f>COUNTIF(Vertices[Eigenvector Centrality],"&gt;= "&amp;P39)-COUNTIF(Vertices[Eigenvector Centrality],"&gt;="&amp;P40)</f>
        <v>0</v>
      </c>
      <c r="R39" s="61"/>
      <c r="S39" s="63">
        <f>COUNTIF(Vertices[Clustering Coefficient],"&gt;= "&amp;R39)-COUNTIF(Vertices[Clustering Coefficient],"&gt;="&amp;R40)</f>
        <v>-5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8.03636363636363</v>
      </c>
      <c r="G40" s="38">
        <f>COUNTIF(Vertices[In-Degree],"&gt;= "&amp;F40)-COUNTIF(Vertices[In-Degree],"&gt;="&amp;F41)</f>
        <v>0</v>
      </c>
      <c r="H40" s="37">
        <f>H28+($H$57-$H$2)/BinDivisor</f>
        <v>7.563636363636365</v>
      </c>
      <c r="I40" s="38">
        <f>COUNTIF(Vertices[Out-Degree],"&gt;= "&amp;H40)-COUNTIF(Vertices[Out-Degree],"&gt;="&amp;H41)</f>
        <v>0</v>
      </c>
      <c r="J40" s="37">
        <f>J28+($J$57-$J$2)/BinDivisor</f>
        <v>509.2533334909094</v>
      </c>
      <c r="K40" s="38">
        <f>COUNTIF(Vertices[Betweenness Centrality],"&gt;= "&amp;J40)-COUNTIF(Vertices[Betweenness Centrality],"&gt;="&amp;J41)</f>
        <v>0</v>
      </c>
      <c r="L40" s="37">
        <f>L28+($L$57-$L$2)/BinDivisor</f>
        <v>0.009922145454545445</v>
      </c>
      <c r="M40" s="38">
        <f>COUNTIF(Vertices[Closeness Centrality],"&gt;= "&amp;L40)-COUNTIF(Vertices[Closeness Centrality],"&gt;="&amp;L41)</f>
        <v>0</v>
      </c>
      <c r="N40" s="37">
        <f>N28+($N$57-$N$2)/BinDivisor</f>
        <v>0.04702527272727275</v>
      </c>
      <c r="O40" s="38">
        <f>COUNTIF(Vertices[Eigenvector Centrality],"&gt;= "&amp;N40)-COUNTIF(Vertices[Eigenvector Centrality],"&gt;="&amp;N41)</f>
        <v>0</v>
      </c>
      <c r="P40" s="37">
        <f>P28+($P$57-$P$2)/BinDivisor</f>
        <v>2.2567291818181814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8.345454545454539</v>
      </c>
      <c r="G41" s="40">
        <f>COUNTIF(Vertices[In-Degree],"&gt;= "&amp;F41)-COUNTIF(Vertices[In-Degree],"&gt;="&amp;F42)</f>
        <v>0</v>
      </c>
      <c r="H41" s="39">
        <f aca="true" t="shared" si="12" ref="H41:H56">H40+($H$57-$H$2)/BinDivisor</f>
        <v>7.854545454545456</v>
      </c>
      <c r="I41" s="40">
        <f>COUNTIF(Vertices[Out-Degree],"&gt;= "&amp;H41)-COUNTIF(Vertices[Out-Degree],"&gt;="&amp;H42)</f>
        <v>0</v>
      </c>
      <c r="J41" s="39">
        <f aca="true" t="shared" si="13" ref="J41:J56">J40+($J$57-$J$2)/BinDivisor</f>
        <v>528.8400001636367</v>
      </c>
      <c r="K41" s="40">
        <f>COUNTIF(Vertices[Betweenness Centrality],"&gt;= "&amp;J41)-COUNTIF(Vertices[Betweenness Centrality],"&gt;="&amp;J42)</f>
        <v>0</v>
      </c>
      <c r="L41" s="39">
        <f aca="true" t="shared" si="14" ref="L41:L56">L40+($L$57-$L$2)/BinDivisor</f>
        <v>0.010052381818181808</v>
      </c>
      <c r="M41" s="40">
        <f>COUNTIF(Vertices[Closeness Centrality],"&gt;= "&amp;L41)-COUNTIF(Vertices[Closeness Centrality],"&gt;="&amp;L42)</f>
        <v>0</v>
      </c>
      <c r="N41" s="39">
        <f aca="true" t="shared" si="15" ref="N41:N56">N40+($N$57-$N$2)/BinDivisor</f>
        <v>0.04879309090909093</v>
      </c>
      <c r="O41" s="40">
        <f>COUNTIF(Vertices[Eigenvector Centrality],"&gt;= "&amp;N41)-COUNTIF(Vertices[Eigenvector Centrality],"&gt;="&amp;N42)</f>
        <v>0</v>
      </c>
      <c r="P41" s="39">
        <f aca="true" t="shared" si="16" ref="P41:P56">P40+($P$57-$P$2)/BinDivisor</f>
        <v>2.3313897272727266</v>
      </c>
      <c r="Q41" s="40">
        <f>COUNTIF(Vertices[PageRank],"&gt;= "&amp;P41)-COUNTIF(Vertices[PageRank],"&gt;="&amp;P42)</f>
        <v>0</v>
      </c>
      <c r="R41" s="39">
        <f aca="true" t="shared" si="17" ref="R41:R56">R40+($R$57-$R$2)/BinDivisor</f>
        <v>0.490909090909091</v>
      </c>
      <c r="S41" s="44">
        <f>COUNTIF(Vertices[Clustering Coefficient],"&gt;= "&amp;R41)-COUNTIF(Vertices[Clustering Coefficient],"&gt;="&amp;R42)</f>
        <v>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8.654545454545447</v>
      </c>
      <c r="G42" s="38">
        <f>COUNTIF(Vertices[In-Degree],"&gt;= "&amp;F42)-COUNTIF(Vertices[In-Degree],"&gt;="&amp;F43)</f>
        <v>0</v>
      </c>
      <c r="H42" s="37">
        <f t="shared" si="12"/>
        <v>8.145454545454546</v>
      </c>
      <c r="I42" s="38">
        <f>COUNTIF(Vertices[Out-Degree],"&gt;= "&amp;H42)-COUNTIF(Vertices[Out-Degree],"&gt;="&amp;H43)</f>
        <v>0</v>
      </c>
      <c r="J42" s="37">
        <f t="shared" si="13"/>
        <v>548.4266668363639</v>
      </c>
      <c r="K42" s="38">
        <f>COUNTIF(Vertices[Betweenness Centrality],"&gt;= "&amp;J42)-COUNTIF(Vertices[Betweenness Centrality],"&gt;="&amp;J43)</f>
        <v>0</v>
      </c>
      <c r="L42" s="37">
        <f t="shared" si="14"/>
        <v>0.01018261818181817</v>
      </c>
      <c r="M42" s="38">
        <f>COUNTIF(Vertices[Closeness Centrality],"&gt;= "&amp;L42)-COUNTIF(Vertices[Closeness Centrality],"&gt;="&amp;L43)</f>
        <v>0</v>
      </c>
      <c r="N42" s="37">
        <f t="shared" si="15"/>
        <v>0.050560909090909115</v>
      </c>
      <c r="O42" s="38">
        <f>COUNTIF(Vertices[Eigenvector Centrality],"&gt;= "&amp;N42)-COUNTIF(Vertices[Eigenvector Centrality],"&gt;="&amp;N43)</f>
        <v>0</v>
      </c>
      <c r="P42" s="37">
        <f t="shared" si="16"/>
        <v>2.406050272727272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8.963636363636356</v>
      </c>
      <c r="G43" s="40">
        <f>COUNTIF(Vertices[In-Degree],"&gt;= "&amp;F43)-COUNTIF(Vertices[In-Degree],"&gt;="&amp;F44)</f>
        <v>0</v>
      </c>
      <c r="H43" s="39">
        <f t="shared" si="12"/>
        <v>8.436363636363637</v>
      </c>
      <c r="I43" s="40">
        <f>COUNTIF(Vertices[Out-Degree],"&gt;= "&amp;H43)-COUNTIF(Vertices[Out-Degree],"&gt;="&amp;H44)</f>
        <v>0</v>
      </c>
      <c r="J43" s="39">
        <f t="shared" si="13"/>
        <v>568.0133335090911</v>
      </c>
      <c r="K43" s="40">
        <f>COUNTIF(Vertices[Betweenness Centrality],"&gt;= "&amp;J43)-COUNTIF(Vertices[Betweenness Centrality],"&gt;="&amp;J44)</f>
        <v>0</v>
      </c>
      <c r="L43" s="39">
        <f t="shared" si="14"/>
        <v>0.010312854545454534</v>
      </c>
      <c r="M43" s="40">
        <f>COUNTIF(Vertices[Closeness Centrality],"&gt;= "&amp;L43)-COUNTIF(Vertices[Closeness Centrality],"&gt;="&amp;L44)</f>
        <v>0</v>
      </c>
      <c r="N43" s="39">
        <f t="shared" si="15"/>
        <v>0.0523287272727273</v>
      </c>
      <c r="O43" s="40">
        <f>COUNTIF(Vertices[Eigenvector Centrality],"&gt;= "&amp;N43)-COUNTIF(Vertices[Eigenvector Centrality],"&gt;="&amp;N44)</f>
        <v>0</v>
      </c>
      <c r="P43" s="39">
        <f t="shared" si="16"/>
        <v>2.480710818181817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9.272727272727264</v>
      </c>
      <c r="G44" s="38">
        <f>COUNTIF(Vertices[In-Degree],"&gt;= "&amp;F44)-COUNTIF(Vertices[In-Degree],"&gt;="&amp;F45)</f>
        <v>0</v>
      </c>
      <c r="H44" s="37">
        <f t="shared" si="12"/>
        <v>8.727272727272728</v>
      </c>
      <c r="I44" s="38">
        <f>COUNTIF(Vertices[Out-Degree],"&gt;= "&amp;H44)-COUNTIF(Vertices[Out-Degree],"&gt;="&amp;H45)</f>
        <v>0</v>
      </c>
      <c r="J44" s="37">
        <f t="shared" si="13"/>
        <v>587.6000001818184</v>
      </c>
      <c r="K44" s="38">
        <f>COUNTIF(Vertices[Betweenness Centrality],"&gt;= "&amp;J44)-COUNTIF(Vertices[Betweenness Centrality],"&gt;="&amp;J45)</f>
        <v>0</v>
      </c>
      <c r="L44" s="37">
        <f t="shared" si="14"/>
        <v>0.010443090909090897</v>
      </c>
      <c r="M44" s="38">
        <f>COUNTIF(Vertices[Closeness Centrality],"&gt;= "&amp;L44)-COUNTIF(Vertices[Closeness Centrality],"&gt;="&amp;L45)</f>
        <v>0</v>
      </c>
      <c r="N44" s="37">
        <f t="shared" si="15"/>
        <v>0.05409654545454548</v>
      </c>
      <c r="O44" s="38">
        <f>COUNTIF(Vertices[Eigenvector Centrality],"&gt;= "&amp;N44)-COUNTIF(Vertices[Eigenvector Centrality],"&gt;="&amp;N45)</f>
        <v>0</v>
      </c>
      <c r="P44" s="37">
        <f t="shared" si="16"/>
        <v>2.5553713636363624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9.581818181818173</v>
      </c>
      <c r="G45" s="40">
        <f>COUNTIF(Vertices[In-Degree],"&gt;= "&amp;F45)-COUNTIF(Vertices[In-Degree],"&gt;="&amp;F46)</f>
        <v>0</v>
      </c>
      <c r="H45" s="39">
        <f t="shared" si="12"/>
        <v>9.01818181818182</v>
      </c>
      <c r="I45" s="40">
        <f>COUNTIF(Vertices[Out-Degree],"&gt;= "&amp;H45)-COUNTIF(Vertices[Out-Degree],"&gt;="&amp;H46)</f>
        <v>0</v>
      </c>
      <c r="J45" s="39">
        <f t="shared" si="13"/>
        <v>607.1866668545456</v>
      </c>
      <c r="K45" s="40">
        <f>COUNTIF(Vertices[Betweenness Centrality],"&gt;= "&amp;J45)-COUNTIF(Vertices[Betweenness Centrality],"&gt;="&amp;J46)</f>
        <v>0</v>
      </c>
      <c r="L45" s="39">
        <f t="shared" si="14"/>
        <v>0.01057332727272726</v>
      </c>
      <c r="M45" s="40">
        <f>COUNTIF(Vertices[Closeness Centrality],"&gt;= "&amp;L45)-COUNTIF(Vertices[Closeness Centrality],"&gt;="&amp;L46)</f>
        <v>0</v>
      </c>
      <c r="N45" s="39">
        <f t="shared" si="15"/>
        <v>0.05586436363636366</v>
      </c>
      <c r="O45" s="40">
        <f>COUNTIF(Vertices[Eigenvector Centrality],"&gt;= "&amp;N45)-COUNTIF(Vertices[Eigenvector Centrality],"&gt;="&amp;N46)</f>
        <v>0</v>
      </c>
      <c r="P45" s="39">
        <f t="shared" si="16"/>
        <v>2.6300319090909077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9.890909090909082</v>
      </c>
      <c r="G46" s="38">
        <f>COUNTIF(Vertices[In-Degree],"&gt;= "&amp;F46)-COUNTIF(Vertices[In-Degree],"&gt;="&amp;F47)</f>
        <v>0</v>
      </c>
      <c r="H46" s="37">
        <f t="shared" si="12"/>
        <v>9.30909090909091</v>
      </c>
      <c r="I46" s="38">
        <f>COUNTIF(Vertices[Out-Degree],"&gt;= "&amp;H46)-COUNTIF(Vertices[Out-Degree],"&gt;="&amp;H47)</f>
        <v>0</v>
      </c>
      <c r="J46" s="37">
        <f t="shared" si="13"/>
        <v>626.7733335272728</v>
      </c>
      <c r="K46" s="38">
        <f>COUNTIF(Vertices[Betweenness Centrality],"&gt;= "&amp;J46)-COUNTIF(Vertices[Betweenness Centrality],"&gt;="&amp;J47)</f>
        <v>0</v>
      </c>
      <c r="L46" s="37">
        <f t="shared" si="14"/>
        <v>0.010703563636363623</v>
      </c>
      <c r="M46" s="38">
        <f>COUNTIF(Vertices[Closeness Centrality],"&gt;= "&amp;L46)-COUNTIF(Vertices[Closeness Centrality],"&gt;="&amp;L47)</f>
        <v>0</v>
      </c>
      <c r="N46" s="37">
        <f t="shared" si="15"/>
        <v>0.057632181818181846</v>
      </c>
      <c r="O46" s="38">
        <f>COUNTIF(Vertices[Eigenvector Centrality],"&gt;= "&amp;N46)-COUNTIF(Vertices[Eigenvector Centrality],"&gt;="&amp;N47)</f>
        <v>0</v>
      </c>
      <c r="P46" s="37">
        <f t="shared" si="16"/>
        <v>2.704692454545453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10.19999999999999</v>
      </c>
      <c r="G47" s="40">
        <f>COUNTIF(Vertices[In-Degree],"&gt;= "&amp;F47)-COUNTIF(Vertices[In-Degree],"&gt;="&amp;F48)</f>
        <v>0</v>
      </c>
      <c r="H47" s="39">
        <f t="shared" si="12"/>
        <v>9.600000000000001</v>
      </c>
      <c r="I47" s="40">
        <f>COUNTIF(Vertices[Out-Degree],"&gt;= "&amp;H47)-COUNTIF(Vertices[Out-Degree],"&gt;="&amp;H48)</f>
        <v>0</v>
      </c>
      <c r="J47" s="39">
        <f t="shared" si="13"/>
        <v>646.3600002000001</v>
      </c>
      <c r="K47" s="40">
        <f>COUNTIF(Vertices[Betweenness Centrality],"&gt;= "&amp;J47)-COUNTIF(Vertices[Betweenness Centrality],"&gt;="&amp;J48)</f>
        <v>0</v>
      </c>
      <c r="L47" s="39">
        <f t="shared" si="14"/>
        <v>0.010833799999999985</v>
      </c>
      <c r="M47" s="40">
        <f>COUNTIF(Vertices[Closeness Centrality],"&gt;= "&amp;L47)-COUNTIF(Vertices[Closeness Centrality],"&gt;="&amp;L48)</f>
        <v>0</v>
      </c>
      <c r="N47" s="39">
        <f t="shared" si="15"/>
        <v>0.05940000000000003</v>
      </c>
      <c r="O47" s="40">
        <f>COUNTIF(Vertices[Eigenvector Centrality],"&gt;= "&amp;N47)-COUNTIF(Vertices[Eigenvector Centrality],"&gt;="&amp;N48)</f>
        <v>0</v>
      </c>
      <c r="P47" s="39">
        <f t="shared" si="16"/>
        <v>2.779352999999998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10.509090909090899</v>
      </c>
      <c r="G48" s="38">
        <f>COUNTIF(Vertices[In-Degree],"&gt;= "&amp;F48)-COUNTIF(Vertices[In-Degree],"&gt;="&amp;F49)</f>
        <v>0</v>
      </c>
      <c r="H48" s="37">
        <f t="shared" si="12"/>
        <v>9.890909090909092</v>
      </c>
      <c r="I48" s="38">
        <f>COUNTIF(Vertices[Out-Degree],"&gt;= "&amp;H48)-COUNTIF(Vertices[Out-Degree],"&gt;="&amp;H49)</f>
        <v>4</v>
      </c>
      <c r="J48" s="37">
        <f t="shared" si="13"/>
        <v>665.9466668727273</v>
      </c>
      <c r="K48" s="38">
        <f>COUNTIF(Vertices[Betweenness Centrality],"&gt;= "&amp;J48)-COUNTIF(Vertices[Betweenness Centrality],"&gt;="&amp;J49)</f>
        <v>0</v>
      </c>
      <c r="L48" s="37">
        <f t="shared" si="14"/>
        <v>0.010964036363636348</v>
      </c>
      <c r="M48" s="38">
        <f>COUNTIF(Vertices[Closeness Centrality],"&gt;= "&amp;L48)-COUNTIF(Vertices[Closeness Centrality],"&gt;="&amp;L49)</f>
        <v>0</v>
      </c>
      <c r="N48" s="37">
        <f t="shared" si="15"/>
        <v>0.06116781818181821</v>
      </c>
      <c r="O48" s="38">
        <f>COUNTIF(Vertices[Eigenvector Centrality],"&gt;= "&amp;N48)-COUNTIF(Vertices[Eigenvector Centrality],"&gt;="&amp;N49)</f>
        <v>0</v>
      </c>
      <c r="P48" s="37">
        <f t="shared" si="16"/>
        <v>2.8540135454545434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10.818181818181808</v>
      </c>
      <c r="G49" s="40">
        <f>COUNTIF(Vertices[In-Degree],"&gt;= "&amp;F49)-COUNTIF(Vertices[In-Degree],"&gt;="&amp;F50)</f>
        <v>0</v>
      </c>
      <c r="H49" s="39">
        <f t="shared" si="12"/>
        <v>10.181818181818183</v>
      </c>
      <c r="I49" s="40">
        <f>COUNTIF(Vertices[Out-Degree],"&gt;= "&amp;H49)-COUNTIF(Vertices[Out-Degree],"&gt;="&amp;H50)</f>
        <v>0</v>
      </c>
      <c r="J49" s="39">
        <f t="shared" si="13"/>
        <v>685.5333335454545</v>
      </c>
      <c r="K49" s="40">
        <f>COUNTIF(Vertices[Betweenness Centrality],"&gt;= "&amp;J49)-COUNTIF(Vertices[Betweenness Centrality],"&gt;="&amp;J50)</f>
        <v>0</v>
      </c>
      <c r="L49" s="39">
        <f t="shared" si="14"/>
        <v>0.011094272727272711</v>
      </c>
      <c r="M49" s="40">
        <f>COUNTIF(Vertices[Closeness Centrality],"&gt;= "&amp;L49)-COUNTIF(Vertices[Closeness Centrality],"&gt;="&amp;L50)</f>
        <v>0</v>
      </c>
      <c r="N49" s="39">
        <f t="shared" si="15"/>
        <v>0.06293563636363639</v>
      </c>
      <c r="O49" s="40">
        <f>COUNTIF(Vertices[Eigenvector Centrality],"&gt;= "&amp;N49)-COUNTIF(Vertices[Eigenvector Centrality],"&gt;="&amp;N50)</f>
        <v>4</v>
      </c>
      <c r="P49" s="39">
        <f t="shared" si="16"/>
        <v>2.9286740909090887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11.127272727272716</v>
      </c>
      <c r="G50" s="38">
        <f>COUNTIF(Vertices[In-Degree],"&gt;= "&amp;F50)-COUNTIF(Vertices[In-Degree],"&gt;="&amp;F51)</f>
        <v>0</v>
      </c>
      <c r="H50" s="37">
        <f t="shared" si="12"/>
        <v>10.472727272727274</v>
      </c>
      <c r="I50" s="38">
        <f>COUNTIF(Vertices[Out-Degree],"&gt;= "&amp;H50)-COUNTIF(Vertices[Out-Degree],"&gt;="&amp;H51)</f>
        <v>0</v>
      </c>
      <c r="J50" s="37">
        <f t="shared" si="13"/>
        <v>705.1200002181818</v>
      </c>
      <c r="K50" s="38">
        <f>COUNTIF(Vertices[Betweenness Centrality],"&gt;= "&amp;J50)-COUNTIF(Vertices[Betweenness Centrality],"&gt;="&amp;J51)</f>
        <v>0</v>
      </c>
      <c r="L50" s="37">
        <f t="shared" si="14"/>
        <v>0.011224509090909074</v>
      </c>
      <c r="M50" s="38">
        <f>COUNTIF(Vertices[Closeness Centrality],"&gt;= "&amp;L50)-COUNTIF(Vertices[Closeness Centrality],"&gt;="&amp;L51)</f>
        <v>0</v>
      </c>
      <c r="N50" s="37">
        <f t="shared" si="15"/>
        <v>0.06470345454545456</v>
      </c>
      <c r="O50" s="38">
        <f>COUNTIF(Vertices[Eigenvector Centrality],"&gt;= "&amp;N50)-COUNTIF(Vertices[Eigenvector Centrality],"&gt;="&amp;N51)</f>
        <v>0</v>
      </c>
      <c r="P50" s="37">
        <f t="shared" si="16"/>
        <v>3.003334636363634</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11.436363636363625</v>
      </c>
      <c r="G51" s="40">
        <f>COUNTIF(Vertices[In-Degree],"&gt;= "&amp;F51)-COUNTIF(Vertices[In-Degree],"&gt;="&amp;F52)</f>
        <v>0</v>
      </c>
      <c r="H51" s="39">
        <f t="shared" si="12"/>
        <v>10.763636363636365</v>
      </c>
      <c r="I51" s="40">
        <f>COUNTIF(Vertices[Out-Degree],"&gt;= "&amp;H51)-COUNTIF(Vertices[Out-Degree],"&gt;="&amp;H52)</f>
        <v>0</v>
      </c>
      <c r="J51" s="39">
        <f t="shared" si="13"/>
        <v>724.706666890909</v>
      </c>
      <c r="K51" s="40">
        <f>COUNTIF(Vertices[Betweenness Centrality],"&gt;= "&amp;J51)-COUNTIF(Vertices[Betweenness Centrality],"&gt;="&amp;J52)</f>
        <v>0</v>
      </c>
      <c r="L51" s="39">
        <f t="shared" si="14"/>
        <v>0.011354745454545437</v>
      </c>
      <c r="M51" s="40">
        <f>COUNTIF(Vertices[Closeness Centrality],"&gt;= "&amp;L51)-COUNTIF(Vertices[Closeness Centrality],"&gt;="&amp;L52)</f>
        <v>0</v>
      </c>
      <c r="N51" s="39">
        <f t="shared" si="15"/>
        <v>0.06647127272727274</v>
      </c>
      <c r="O51" s="40">
        <f>COUNTIF(Vertices[Eigenvector Centrality],"&gt;= "&amp;N51)-COUNTIF(Vertices[Eigenvector Centrality],"&gt;="&amp;N52)</f>
        <v>0</v>
      </c>
      <c r="P51" s="39">
        <f t="shared" si="16"/>
        <v>3.077995181818179</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11.745454545454534</v>
      </c>
      <c r="G52" s="38">
        <f>COUNTIF(Vertices[In-Degree],"&gt;= "&amp;F52)-COUNTIF(Vertices[In-Degree],"&gt;="&amp;F53)</f>
        <v>0</v>
      </c>
      <c r="H52" s="37">
        <f t="shared" si="12"/>
        <v>11.054545454545456</v>
      </c>
      <c r="I52" s="38">
        <f>COUNTIF(Vertices[Out-Degree],"&gt;= "&amp;H52)-COUNTIF(Vertices[Out-Degree],"&gt;="&amp;H53)</f>
        <v>0</v>
      </c>
      <c r="J52" s="37">
        <f t="shared" si="13"/>
        <v>744.2933335636362</v>
      </c>
      <c r="K52" s="38">
        <f>COUNTIF(Vertices[Betweenness Centrality],"&gt;= "&amp;J52)-COUNTIF(Vertices[Betweenness Centrality],"&gt;="&amp;J53)</f>
        <v>1</v>
      </c>
      <c r="L52" s="37">
        <f t="shared" si="14"/>
        <v>0.0114849818181818</v>
      </c>
      <c r="M52" s="38">
        <f>COUNTIF(Vertices[Closeness Centrality],"&gt;= "&amp;L52)-COUNTIF(Vertices[Closeness Centrality],"&gt;="&amp;L53)</f>
        <v>0</v>
      </c>
      <c r="N52" s="37">
        <f t="shared" si="15"/>
        <v>0.06823909090909092</v>
      </c>
      <c r="O52" s="38">
        <f>COUNTIF(Vertices[Eigenvector Centrality],"&gt;= "&amp;N52)-COUNTIF(Vertices[Eigenvector Centrality],"&gt;="&amp;N53)</f>
        <v>0</v>
      </c>
      <c r="P52" s="37">
        <f t="shared" si="16"/>
        <v>3.1526557272727245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12.054545454545442</v>
      </c>
      <c r="G53" s="40">
        <f>COUNTIF(Vertices[In-Degree],"&gt;= "&amp;F53)-COUNTIF(Vertices[In-Degree],"&gt;="&amp;F54)</f>
        <v>0</v>
      </c>
      <c r="H53" s="39">
        <f t="shared" si="12"/>
        <v>11.345454545454547</v>
      </c>
      <c r="I53" s="40">
        <f>COUNTIF(Vertices[Out-Degree],"&gt;= "&amp;H53)-COUNTIF(Vertices[Out-Degree],"&gt;="&amp;H54)</f>
        <v>0</v>
      </c>
      <c r="J53" s="39">
        <f t="shared" si="13"/>
        <v>763.8800002363635</v>
      </c>
      <c r="K53" s="40">
        <f>COUNTIF(Vertices[Betweenness Centrality],"&gt;= "&amp;J53)-COUNTIF(Vertices[Betweenness Centrality],"&gt;="&amp;J54)</f>
        <v>0</v>
      </c>
      <c r="L53" s="39">
        <f t="shared" si="14"/>
        <v>0.011615218181818163</v>
      </c>
      <c r="M53" s="40">
        <f>COUNTIF(Vertices[Closeness Centrality],"&gt;= "&amp;L53)-COUNTIF(Vertices[Closeness Centrality],"&gt;="&amp;L54)</f>
        <v>0</v>
      </c>
      <c r="N53" s="39">
        <f t="shared" si="15"/>
        <v>0.07000690909090909</v>
      </c>
      <c r="O53" s="40">
        <f>COUNTIF(Vertices[Eigenvector Centrality],"&gt;= "&amp;N53)-COUNTIF(Vertices[Eigenvector Centrality],"&gt;="&amp;N54)</f>
        <v>0</v>
      </c>
      <c r="P53" s="39">
        <f t="shared" si="16"/>
        <v>3.2273162727272697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12.36363636363635</v>
      </c>
      <c r="G54" s="38">
        <f>COUNTIF(Vertices[In-Degree],"&gt;= "&amp;F54)-COUNTIF(Vertices[In-Degree],"&gt;="&amp;F55)</f>
        <v>0</v>
      </c>
      <c r="H54" s="37">
        <f t="shared" si="12"/>
        <v>11.636363636363638</v>
      </c>
      <c r="I54" s="38">
        <f>COUNTIF(Vertices[Out-Degree],"&gt;= "&amp;H54)-COUNTIF(Vertices[Out-Degree],"&gt;="&amp;H55)</f>
        <v>0</v>
      </c>
      <c r="J54" s="37">
        <f t="shared" si="13"/>
        <v>783.4666669090907</v>
      </c>
      <c r="K54" s="38">
        <f>COUNTIF(Vertices[Betweenness Centrality],"&gt;= "&amp;J54)-COUNTIF(Vertices[Betweenness Centrality],"&gt;="&amp;J55)</f>
        <v>0</v>
      </c>
      <c r="L54" s="37">
        <f t="shared" si="14"/>
        <v>0.011745454545454526</v>
      </c>
      <c r="M54" s="38">
        <f>COUNTIF(Vertices[Closeness Centrality],"&gt;= "&amp;L54)-COUNTIF(Vertices[Closeness Centrality],"&gt;="&amp;L55)</f>
        <v>0</v>
      </c>
      <c r="N54" s="37">
        <f t="shared" si="15"/>
        <v>0.07177472727272727</v>
      </c>
      <c r="O54" s="38">
        <f>COUNTIF(Vertices[Eigenvector Centrality],"&gt;= "&amp;N54)-COUNTIF(Vertices[Eigenvector Centrality],"&gt;="&amp;N55)</f>
        <v>0</v>
      </c>
      <c r="P54" s="37">
        <f t="shared" si="16"/>
        <v>3.301976818181815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12.67272727272726</v>
      </c>
      <c r="G55" s="40">
        <f>COUNTIF(Vertices[In-Degree],"&gt;= "&amp;F55)-COUNTIF(Vertices[In-Degree],"&gt;="&amp;F56)</f>
        <v>0</v>
      </c>
      <c r="H55" s="39">
        <f t="shared" si="12"/>
        <v>11.92727272727273</v>
      </c>
      <c r="I55" s="40">
        <f>COUNTIF(Vertices[Out-Degree],"&gt;= "&amp;H55)-COUNTIF(Vertices[Out-Degree],"&gt;="&amp;H56)</f>
        <v>0</v>
      </c>
      <c r="J55" s="39">
        <f t="shared" si="13"/>
        <v>803.0533335818179</v>
      </c>
      <c r="K55" s="40">
        <f>COUNTIF(Vertices[Betweenness Centrality],"&gt;= "&amp;J55)-COUNTIF(Vertices[Betweenness Centrality],"&gt;="&amp;J56)</f>
        <v>0</v>
      </c>
      <c r="L55" s="39">
        <f t="shared" si="14"/>
        <v>0.011875690909090889</v>
      </c>
      <c r="M55" s="40">
        <f>COUNTIF(Vertices[Closeness Centrality],"&gt;= "&amp;L55)-COUNTIF(Vertices[Closeness Centrality],"&gt;="&amp;L56)</f>
        <v>0</v>
      </c>
      <c r="N55" s="39">
        <f t="shared" si="15"/>
        <v>0.07354254545454544</v>
      </c>
      <c r="O55" s="40">
        <f>COUNTIF(Vertices[Eigenvector Centrality],"&gt;= "&amp;N55)-COUNTIF(Vertices[Eigenvector Centrality],"&gt;="&amp;N56)</f>
        <v>0</v>
      </c>
      <c r="P55" s="39">
        <f t="shared" si="16"/>
        <v>3.3766373636363602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12.981818181818168</v>
      </c>
      <c r="G56" s="38">
        <f>COUNTIF(Vertices[In-Degree],"&gt;= "&amp;F56)-COUNTIF(Vertices[In-Degree],"&gt;="&amp;F57)</f>
        <v>1</v>
      </c>
      <c r="H56" s="37">
        <f t="shared" si="12"/>
        <v>12.21818181818182</v>
      </c>
      <c r="I56" s="38">
        <f>COUNTIF(Vertices[Out-Degree],"&gt;= "&amp;H56)-COUNTIF(Vertices[Out-Degree],"&gt;="&amp;H57)</f>
        <v>0</v>
      </c>
      <c r="J56" s="37">
        <f t="shared" si="13"/>
        <v>822.6400002545452</v>
      </c>
      <c r="K56" s="38">
        <f>COUNTIF(Vertices[Betweenness Centrality],"&gt;= "&amp;J56)-COUNTIF(Vertices[Betweenness Centrality],"&gt;="&amp;J57)</f>
        <v>1</v>
      </c>
      <c r="L56" s="37">
        <f t="shared" si="14"/>
        <v>0.012005927272727252</v>
      </c>
      <c r="M56" s="38">
        <f>COUNTIF(Vertices[Closeness Centrality],"&gt;= "&amp;L56)-COUNTIF(Vertices[Closeness Centrality],"&gt;="&amp;L57)</f>
        <v>2</v>
      </c>
      <c r="N56" s="37">
        <f t="shared" si="15"/>
        <v>0.07531036363636362</v>
      </c>
      <c r="O56" s="38">
        <f>COUNTIF(Vertices[Eigenvector Centrality],"&gt;= "&amp;N56)-COUNTIF(Vertices[Eigenvector Centrality],"&gt;="&amp;N57)</f>
        <v>0</v>
      </c>
      <c r="P56" s="37">
        <f t="shared" si="16"/>
        <v>3.4512979090909055</v>
      </c>
      <c r="Q56" s="38">
        <f>COUNTIF(Vertices[PageRank],"&gt;= "&amp;P56)-COUNTIF(Vertices[PageRank],"&gt;="&amp;P57)</f>
        <v>2</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17</v>
      </c>
      <c r="G57" s="42">
        <f>COUNTIF(Vertices[In-Degree],"&gt;= "&amp;F57)-COUNTIF(Vertices[In-Degree],"&gt;="&amp;F58)</f>
        <v>1</v>
      </c>
      <c r="H57" s="41">
        <f>MAX(Vertices[Out-Degree])</f>
        <v>16</v>
      </c>
      <c r="I57" s="42">
        <f>COUNTIF(Vertices[Out-Degree],"&gt;= "&amp;H57)-COUNTIF(Vertices[Out-Degree],"&gt;="&amp;H58)</f>
        <v>1</v>
      </c>
      <c r="J57" s="41">
        <f>MAX(Vertices[Betweenness Centrality])</f>
        <v>1077.266667</v>
      </c>
      <c r="K57" s="42">
        <f>COUNTIF(Vertices[Betweenness Centrality],"&gt;= "&amp;J57)-COUNTIF(Vertices[Betweenness Centrality],"&gt;="&amp;J58)</f>
        <v>1</v>
      </c>
      <c r="L57" s="41">
        <f>MAX(Vertices[Closeness Centrality])</f>
        <v>0.013699</v>
      </c>
      <c r="M57" s="42">
        <f>COUNTIF(Vertices[Closeness Centrality],"&gt;= "&amp;L57)-COUNTIF(Vertices[Closeness Centrality],"&gt;="&amp;L58)</f>
        <v>1</v>
      </c>
      <c r="N57" s="41">
        <f>MAX(Vertices[Eigenvector Centrality])</f>
        <v>0.098292</v>
      </c>
      <c r="O57" s="42">
        <f>COUNTIF(Vertices[Eigenvector Centrality],"&gt;= "&amp;N57)-COUNTIF(Vertices[Eigenvector Centrality],"&gt;="&amp;N58)</f>
        <v>1</v>
      </c>
      <c r="P57" s="41">
        <f>MAX(Vertices[PageRank])</f>
        <v>4.421885</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17</v>
      </c>
    </row>
    <row r="71" spans="1:2" ht="15">
      <c r="A71" s="33" t="s">
        <v>90</v>
      </c>
      <c r="B71" s="47">
        <f>_xlfn.IFERROR(AVERAGE(Vertices[In-Degree]),NoMetricMessage)</f>
        <v>2.1956521739130435</v>
      </c>
    </row>
    <row r="72" spans="1:2" ht="15">
      <c r="A72" s="33" t="s">
        <v>91</v>
      </c>
      <c r="B72" s="47">
        <f>_xlfn.IFERROR(MEDIAN(Vertices[In-Degree]),NoMetricMessage)</f>
        <v>0.5</v>
      </c>
    </row>
    <row r="83" spans="1:2" ht="15">
      <c r="A83" s="33" t="s">
        <v>94</v>
      </c>
      <c r="B83" s="46">
        <f>IF(COUNT(Vertices[Out-Degree])&gt;0,H2,NoMetricMessage)</f>
        <v>0</v>
      </c>
    </row>
    <row r="84" spans="1:2" ht="15">
      <c r="A84" s="33" t="s">
        <v>95</v>
      </c>
      <c r="B84" s="46">
        <f>IF(COUNT(Vertices[Out-Degree])&gt;0,H57,NoMetricMessage)</f>
        <v>16</v>
      </c>
    </row>
    <row r="85" spans="1:2" ht="15">
      <c r="A85" s="33" t="s">
        <v>96</v>
      </c>
      <c r="B85" s="47">
        <f>_xlfn.IFERROR(AVERAGE(Vertices[Out-Degree]),NoMetricMessage)</f>
        <v>2.1956521739130435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1077.266667</v>
      </c>
    </row>
    <row r="99" spans="1:2" ht="15">
      <c r="A99" s="33" t="s">
        <v>102</v>
      </c>
      <c r="B99" s="47">
        <f>_xlfn.IFERROR(AVERAGE(Vertices[Betweenness Centrality]),NoMetricMessage)</f>
        <v>68.5652173478261</v>
      </c>
    </row>
    <row r="100" spans="1:2" ht="15">
      <c r="A100" s="33" t="s">
        <v>103</v>
      </c>
      <c r="B100" s="47">
        <f>_xlfn.IFERROR(MEDIAN(Vertices[Betweenness Centrality]),NoMetricMessage)</f>
        <v>1.2</v>
      </c>
    </row>
    <row r="111" spans="1:2" ht="15">
      <c r="A111" s="33" t="s">
        <v>106</v>
      </c>
      <c r="B111" s="47">
        <f>IF(COUNT(Vertices[Closeness Centrality])&gt;0,L2,NoMetricMessage)</f>
        <v>0.006536</v>
      </c>
    </row>
    <row r="112" spans="1:2" ht="15">
      <c r="A112" s="33" t="s">
        <v>107</v>
      </c>
      <c r="B112" s="47">
        <f>IF(COUNT(Vertices[Closeness Centrality])&gt;0,L57,NoMetricMessage)</f>
        <v>0.013699</v>
      </c>
    </row>
    <row r="113" spans="1:2" ht="15">
      <c r="A113" s="33" t="s">
        <v>108</v>
      </c>
      <c r="B113" s="47">
        <f>_xlfn.IFERROR(AVERAGE(Vertices[Closeness Centrality]),NoMetricMessage)</f>
        <v>0.008968847826086961</v>
      </c>
    </row>
    <row r="114" spans="1:2" ht="15">
      <c r="A114" s="33" t="s">
        <v>109</v>
      </c>
      <c r="B114" s="47">
        <f>_xlfn.IFERROR(MEDIAN(Vertices[Closeness Centrality]),NoMetricMessage)</f>
        <v>0.008811</v>
      </c>
    </row>
    <row r="125" spans="1:2" ht="15">
      <c r="A125" s="33" t="s">
        <v>112</v>
      </c>
      <c r="B125" s="47">
        <f>IF(COUNT(Vertices[Eigenvector Centrality])&gt;0,N2,NoMetricMessage)</f>
        <v>0.001062</v>
      </c>
    </row>
    <row r="126" spans="1:2" ht="15">
      <c r="A126" s="33" t="s">
        <v>113</v>
      </c>
      <c r="B126" s="47">
        <f>IF(COUNT(Vertices[Eigenvector Centrality])&gt;0,N57,NoMetricMessage)</f>
        <v>0.098292</v>
      </c>
    </row>
    <row r="127" spans="1:2" ht="15">
      <c r="A127" s="33" t="s">
        <v>114</v>
      </c>
      <c r="B127" s="47">
        <f>_xlfn.IFERROR(AVERAGE(Vertices[Eigenvector Centrality]),NoMetricMessage)</f>
        <v>0.021739173913043478</v>
      </c>
    </row>
    <row r="128" spans="1:2" ht="15">
      <c r="A128" s="33" t="s">
        <v>115</v>
      </c>
      <c r="B128" s="47">
        <f>_xlfn.IFERROR(MEDIAN(Vertices[Eigenvector Centrality]),NoMetricMessage)</f>
        <v>0.008272999999999999</v>
      </c>
    </row>
    <row r="139" spans="1:2" ht="15">
      <c r="A139" s="33" t="s">
        <v>140</v>
      </c>
      <c r="B139" s="47">
        <f>IF(COUNT(Vertices[PageRank])&gt;0,P2,NoMetricMessage)</f>
        <v>0.315555</v>
      </c>
    </row>
    <row r="140" spans="1:2" ht="15">
      <c r="A140" s="33" t="s">
        <v>141</v>
      </c>
      <c r="B140" s="47">
        <f>IF(COUNT(Vertices[PageRank])&gt;0,P57,NoMetricMessage)</f>
        <v>4.421885</v>
      </c>
    </row>
    <row r="141" spans="1:2" ht="15">
      <c r="A141" s="33" t="s">
        <v>142</v>
      </c>
      <c r="B141" s="47">
        <f>_xlfn.IFERROR(AVERAGE(Vertices[PageRank]),NoMetricMessage)</f>
        <v>0.9999887826086955</v>
      </c>
    </row>
    <row r="142" spans="1:2" ht="15">
      <c r="A142" s="33" t="s">
        <v>143</v>
      </c>
      <c r="B142" s="47">
        <f>_xlfn.IFERROR(MEDIAN(Vertices[PageRank]),NoMetricMessage)</f>
        <v>0.8510475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0.17135842323199305</v>
      </c>
    </row>
    <row r="156" spans="1:2" ht="15">
      <c r="A156" s="33" t="s">
        <v>121</v>
      </c>
      <c r="B156" s="47">
        <f>_xlfn.IFERROR(MEDIAN(Vertices[Clustering Coefficient]),NoMetricMessage)</f>
        <v>0.1</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754</v>
      </c>
      <c r="K7" s="13" t="s">
        <v>755</v>
      </c>
    </row>
    <row r="8" spans="1:11" ht="409.5">
      <c r="A8"/>
      <c r="B8">
        <v>2</v>
      </c>
      <c r="C8">
        <v>2</v>
      </c>
      <c r="D8" t="s">
        <v>61</v>
      </c>
      <c r="E8" t="s">
        <v>61</v>
      </c>
      <c r="H8" t="s">
        <v>73</v>
      </c>
      <c r="J8" t="s">
        <v>756</v>
      </c>
      <c r="K8" s="13" t="s">
        <v>757</v>
      </c>
    </row>
    <row r="9" spans="1:11" ht="409.5">
      <c r="A9"/>
      <c r="B9">
        <v>3</v>
      </c>
      <c r="C9">
        <v>4</v>
      </c>
      <c r="D9" t="s">
        <v>62</v>
      </c>
      <c r="E9" t="s">
        <v>62</v>
      </c>
      <c r="H9" t="s">
        <v>74</v>
      </c>
      <c r="J9" t="s">
        <v>758</v>
      </c>
      <c r="K9" s="102" t="s">
        <v>759</v>
      </c>
    </row>
    <row r="10" spans="1:11" ht="409.5">
      <c r="A10"/>
      <c r="B10">
        <v>4</v>
      </c>
      <c r="D10" t="s">
        <v>63</v>
      </c>
      <c r="E10" t="s">
        <v>63</v>
      </c>
      <c r="H10" t="s">
        <v>75</v>
      </c>
      <c r="J10" t="s">
        <v>760</v>
      </c>
      <c r="K10" s="13" t="s">
        <v>761</v>
      </c>
    </row>
    <row r="11" spans="1:11" ht="15">
      <c r="A11"/>
      <c r="B11">
        <v>5</v>
      </c>
      <c r="D11" t="s">
        <v>46</v>
      </c>
      <c r="E11">
        <v>1</v>
      </c>
      <c r="H11" t="s">
        <v>76</v>
      </c>
      <c r="J11" t="s">
        <v>762</v>
      </c>
      <c r="K11" t="s">
        <v>763</v>
      </c>
    </row>
    <row r="12" spans="1:11" ht="15">
      <c r="A12"/>
      <c r="B12"/>
      <c r="D12" t="s">
        <v>64</v>
      </c>
      <c r="E12">
        <v>2</v>
      </c>
      <c r="H12">
        <v>0</v>
      </c>
      <c r="J12" t="s">
        <v>764</v>
      </c>
      <c r="K12" t="s">
        <v>765</v>
      </c>
    </row>
    <row r="13" spans="1:11" ht="15">
      <c r="A13"/>
      <c r="B13"/>
      <c r="D13">
        <v>1</v>
      </c>
      <c r="E13">
        <v>3</v>
      </c>
      <c r="H13">
        <v>1</v>
      </c>
      <c r="J13" t="s">
        <v>766</v>
      </c>
      <c r="K13" t="s">
        <v>767</v>
      </c>
    </row>
    <row r="14" spans="4:11" ht="15">
      <c r="D14">
        <v>2</v>
      </c>
      <c r="E14">
        <v>4</v>
      </c>
      <c r="H14">
        <v>2</v>
      </c>
      <c r="J14" t="s">
        <v>768</v>
      </c>
      <c r="K14" t="s">
        <v>769</v>
      </c>
    </row>
    <row r="15" spans="4:11" ht="15">
      <c r="D15">
        <v>3</v>
      </c>
      <c r="E15">
        <v>5</v>
      </c>
      <c r="H15">
        <v>3</v>
      </c>
      <c r="J15" t="s">
        <v>770</v>
      </c>
      <c r="K15" t="s">
        <v>771</v>
      </c>
    </row>
    <row r="16" spans="4:11" ht="15">
      <c r="D16">
        <v>4</v>
      </c>
      <c r="E16">
        <v>6</v>
      </c>
      <c r="H16">
        <v>4</v>
      </c>
      <c r="J16" t="s">
        <v>772</v>
      </c>
      <c r="K16" t="s">
        <v>773</v>
      </c>
    </row>
    <row r="17" spans="4:11" ht="15">
      <c r="D17">
        <v>5</v>
      </c>
      <c r="E17">
        <v>7</v>
      </c>
      <c r="H17">
        <v>5</v>
      </c>
      <c r="J17" t="s">
        <v>774</v>
      </c>
      <c r="K17" t="s">
        <v>775</v>
      </c>
    </row>
    <row r="18" spans="4:11" ht="15">
      <c r="D18">
        <v>6</v>
      </c>
      <c r="E18">
        <v>8</v>
      </c>
      <c r="H18">
        <v>6</v>
      </c>
      <c r="J18" t="s">
        <v>776</v>
      </c>
      <c r="K18" t="s">
        <v>777</v>
      </c>
    </row>
    <row r="19" spans="4:11" ht="15">
      <c r="D19">
        <v>7</v>
      </c>
      <c r="E19">
        <v>9</v>
      </c>
      <c r="H19">
        <v>7</v>
      </c>
      <c r="J19" t="s">
        <v>778</v>
      </c>
      <c r="K19" t="s">
        <v>779</v>
      </c>
    </row>
    <row r="20" spans="4:11" ht="15">
      <c r="D20">
        <v>8</v>
      </c>
      <c r="H20">
        <v>8</v>
      </c>
      <c r="J20" t="s">
        <v>780</v>
      </c>
      <c r="K20" t="s">
        <v>781</v>
      </c>
    </row>
    <row r="21" spans="4:11" ht="409.5">
      <c r="D21">
        <v>9</v>
      </c>
      <c r="H21">
        <v>9</v>
      </c>
      <c r="J21" t="s">
        <v>782</v>
      </c>
      <c r="K21" s="13" t="s">
        <v>783</v>
      </c>
    </row>
    <row r="22" spans="4:11" ht="409.5">
      <c r="D22">
        <v>10</v>
      </c>
      <c r="J22" t="s">
        <v>784</v>
      </c>
      <c r="K22" s="13" t="s">
        <v>785</v>
      </c>
    </row>
    <row r="23" spans="4:11" ht="409.5">
      <c r="D23">
        <v>11</v>
      </c>
      <c r="J23" t="s">
        <v>786</v>
      </c>
      <c r="K23" s="13" t="s">
        <v>787</v>
      </c>
    </row>
    <row r="24" spans="10:11" ht="409.5">
      <c r="J24" t="s">
        <v>788</v>
      </c>
      <c r="K24" s="13" t="s">
        <v>1070</v>
      </c>
    </row>
    <row r="25" spans="10:11" ht="15">
      <c r="J25" t="s">
        <v>789</v>
      </c>
      <c r="K25" t="b">
        <v>0</v>
      </c>
    </row>
    <row r="26" spans="10:11" ht="15">
      <c r="J26" t="s">
        <v>1067</v>
      </c>
      <c r="K26" t="s">
        <v>1068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800</v>
      </c>
      <c r="B2" s="117" t="s">
        <v>801</v>
      </c>
      <c r="C2" s="118" t="s">
        <v>802</v>
      </c>
    </row>
    <row r="3" spans="1:3" ht="15">
      <c r="A3" s="116" t="s">
        <v>791</v>
      </c>
      <c r="B3" s="116" t="s">
        <v>791</v>
      </c>
      <c r="C3" s="34">
        <v>62</v>
      </c>
    </row>
    <row r="4" spans="1:3" ht="15">
      <c r="A4" s="116" t="s">
        <v>791</v>
      </c>
      <c r="B4" s="116" t="s">
        <v>792</v>
      </c>
      <c r="C4" s="34">
        <v>1</v>
      </c>
    </row>
    <row r="5" spans="1:3" ht="15">
      <c r="A5" s="116" t="s">
        <v>791</v>
      </c>
      <c r="B5" s="116" t="s">
        <v>793</v>
      </c>
      <c r="C5" s="34">
        <v>1</v>
      </c>
    </row>
    <row r="6" spans="1:3" ht="15">
      <c r="A6" s="116" t="s">
        <v>792</v>
      </c>
      <c r="B6" s="116" t="s">
        <v>792</v>
      </c>
      <c r="C6" s="34">
        <v>19</v>
      </c>
    </row>
    <row r="7" spans="1:3" ht="15">
      <c r="A7" s="116" t="s">
        <v>792</v>
      </c>
      <c r="B7" s="116" t="s">
        <v>793</v>
      </c>
      <c r="C7" s="34">
        <v>5</v>
      </c>
    </row>
    <row r="8" spans="1:3" ht="15">
      <c r="A8" s="116" t="s">
        <v>793</v>
      </c>
      <c r="B8" s="116" t="s">
        <v>791</v>
      </c>
      <c r="C8" s="34">
        <v>1</v>
      </c>
    </row>
    <row r="9" spans="1:3" ht="15">
      <c r="A9" s="116" t="s">
        <v>793</v>
      </c>
      <c r="B9" s="116" t="s">
        <v>792</v>
      </c>
      <c r="C9" s="34">
        <v>1</v>
      </c>
    </row>
    <row r="10" spans="1:3" ht="15">
      <c r="A10" s="116" t="s">
        <v>793</v>
      </c>
      <c r="B10" s="116" t="s">
        <v>793</v>
      </c>
      <c r="C10" s="34">
        <v>22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s>
  <sheetData>
    <row r="1" spans="1:8" ht="15" customHeight="1">
      <c r="A1" s="13" t="s">
        <v>807</v>
      </c>
      <c r="B1" s="13" t="s">
        <v>811</v>
      </c>
      <c r="C1" s="78" t="s">
        <v>812</v>
      </c>
      <c r="D1" s="78" t="s">
        <v>814</v>
      </c>
      <c r="E1" s="13" t="s">
        <v>813</v>
      </c>
      <c r="F1" s="13" t="s">
        <v>816</v>
      </c>
      <c r="G1" s="13" t="s">
        <v>815</v>
      </c>
      <c r="H1" s="13" t="s">
        <v>817</v>
      </c>
    </row>
    <row r="2" spans="1:8" ht="15">
      <c r="A2" s="83" t="s">
        <v>282</v>
      </c>
      <c r="B2" s="78">
        <v>1</v>
      </c>
      <c r="C2" s="78"/>
      <c r="D2" s="78"/>
      <c r="E2" s="83" t="s">
        <v>279</v>
      </c>
      <c r="F2" s="78">
        <v>1</v>
      </c>
      <c r="G2" s="83" t="s">
        <v>283</v>
      </c>
      <c r="H2" s="78">
        <v>1</v>
      </c>
    </row>
    <row r="3" spans="1:8" ht="15">
      <c r="A3" s="83" t="s">
        <v>281</v>
      </c>
      <c r="B3" s="78">
        <v>1</v>
      </c>
      <c r="C3" s="78"/>
      <c r="D3" s="78"/>
      <c r="E3" s="83" t="s">
        <v>808</v>
      </c>
      <c r="F3" s="78">
        <v>1</v>
      </c>
      <c r="G3" s="83" t="s">
        <v>282</v>
      </c>
      <c r="H3" s="78">
        <v>1</v>
      </c>
    </row>
    <row r="4" spans="1:8" ht="15">
      <c r="A4" s="83" t="s">
        <v>280</v>
      </c>
      <c r="B4" s="78">
        <v>1</v>
      </c>
      <c r="C4" s="78"/>
      <c r="D4" s="78"/>
      <c r="E4" s="83" t="s">
        <v>809</v>
      </c>
      <c r="F4" s="78">
        <v>1</v>
      </c>
      <c r="G4" s="83" t="s">
        <v>281</v>
      </c>
      <c r="H4" s="78">
        <v>1</v>
      </c>
    </row>
    <row r="5" spans="1:8" ht="15">
      <c r="A5" s="83" t="s">
        <v>283</v>
      </c>
      <c r="B5" s="78">
        <v>1</v>
      </c>
      <c r="C5" s="78"/>
      <c r="D5" s="78"/>
      <c r="E5" s="83" t="s">
        <v>810</v>
      </c>
      <c r="F5" s="78">
        <v>1</v>
      </c>
      <c r="G5" s="83" t="s">
        <v>280</v>
      </c>
      <c r="H5" s="78">
        <v>1</v>
      </c>
    </row>
    <row r="6" spans="1:8" ht="15">
      <c r="A6" s="83" t="s">
        <v>279</v>
      </c>
      <c r="B6" s="78">
        <v>1</v>
      </c>
      <c r="C6" s="78"/>
      <c r="D6" s="78"/>
      <c r="E6" s="78"/>
      <c r="F6" s="78"/>
      <c r="G6" s="78"/>
      <c r="H6" s="78"/>
    </row>
    <row r="7" spans="1:8" ht="15">
      <c r="A7" s="83" t="s">
        <v>808</v>
      </c>
      <c r="B7" s="78">
        <v>1</v>
      </c>
      <c r="C7" s="78"/>
      <c r="D7" s="78"/>
      <c r="E7" s="78"/>
      <c r="F7" s="78"/>
      <c r="G7" s="78"/>
      <c r="H7" s="78"/>
    </row>
    <row r="8" spans="1:8" ht="15">
      <c r="A8" s="83" t="s">
        <v>809</v>
      </c>
      <c r="B8" s="78">
        <v>1</v>
      </c>
      <c r="C8" s="78"/>
      <c r="D8" s="78"/>
      <c r="E8" s="78"/>
      <c r="F8" s="78"/>
      <c r="G8" s="78"/>
      <c r="H8" s="78"/>
    </row>
    <row r="9" spans="1:8" ht="15">
      <c r="A9" s="83" t="s">
        <v>810</v>
      </c>
      <c r="B9" s="78">
        <v>1</v>
      </c>
      <c r="C9" s="78"/>
      <c r="D9" s="78"/>
      <c r="E9" s="78"/>
      <c r="F9" s="78"/>
      <c r="G9" s="78"/>
      <c r="H9" s="78"/>
    </row>
    <row r="12" spans="1:8" ht="15" customHeight="1">
      <c r="A12" s="13" t="s">
        <v>821</v>
      </c>
      <c r="B12" s="13" t="s">
        <v>811</v>
      </c>
      <c r="C12" s="78" t="s">
        <v>824</v>
      </c>
      <c r="D12" s="78" t="s">
        <v>814</v>
      </c>
      <c r="E12" s="13" t="s">
        <v>825</v>
      </c>
      <c r="F12" s="13" t="s">
        <v>816</v>
      </c>
      <c r="G12" s="13" t="s">
        <v>826</v>
      </c>
      <c r="H12" s="13" t="s">
        <v>817</v>
      </c>
    </row>
    <row r="13" spans="1:8" ht="15">
      <c r="A13" s="78" t="s">
        <v>287</v>
      </c>
      <c r="B13" s="78">
        <v>2</v>
      </c>
      <c r="C13" s="78"/>
      <c r="D13" s="78"/>
      <c r="E13" s="78" t="s">
        <v>822</v>
      </c>
      <c r="F13" s="78">
        <v>2</v>
      </c>
      <c r="G13" s="78" t="s">
        <v>287</v>
      </c>
      <c r="H13" s="78">
        <v>2</v>
      </c>
    </row>
    <row r="14" spans="1:8" ht="15">
      <c r="A14" s="78" t="s">
        <v>285</v>
      </c>
      <c r="B14" s="78">
        <v>2</v>
      </c>
      <c r="C14" s="78"/>
      <c r="D14" s="78"/>
      <c r="E14" s="78" t="s">
        <v>285</v>
      </c>
      <c r="F14" s="78">
        <v>1</v>
      </c>
      <c r="G14" s="78" t="s">
        <v>285</v>
      </c>
      <c r="H14" s="78">
        <v>1</v>
      </c>
    </row>
    <row r="15" spans="1:8" ht="15">
      <c r="A15" s="78" t="s">
        <v>822</v>
      </c>
      <c r="B15" s="78">
        <v>2</v>
      </c>
      <c r="C15" s="78"/>
      <c r="D15" s="78"/>
      <c r="E15" s="78" t="s">
        <v>823</v>
      </c>
      <c r="F15" s="78">
        <v>1</v>
      </c>
      <c r="G15" s="78" t="s">
        <v>286</v>
      </c>
      <c r="H15" s="78">
        <v>1</v>
      </c>
    </row>
    <row r="16" spans="1:8" ht="15">
      <c r="A16" s="78" t="s">
        <v>286</v>
      </c>
      <c r="B16" s="78">
        <v>1</v>
      </c>
      <c r="C16" s="78"/>
      <c r="D16" s="78"/>
      <c r="E16" s="78"/>
      <c r="F16" s="78"/>
      <c r="G16" s="78"/>
      <c r="H16" s="78"/>
    </row>
    <row r="17" spans="1:8" ht="15">
      <c r="A17" s="78" t="s">
        <v>823</v>
      </c>
      <c r="B17" s="78">
        <v>1</v>
      </c>
      <c r="C17" s="78"/>
      <c r="D17" s="78"/>
      <c r="E17" s="78"/>
      <c r="F17" s="78"/>
      <c r="G17" s="78"/>
      <c r="H17" s="78"/>
    </row>
    <row r="20" spans="1:8" ht="15" customHeight="1">
      <c r="A20" s="13" t="s">
        <v>830</v>
      </c>
      <c r="B20" s="13" t="s">
        <v>811</v>
      </c>
      <c r="C20" s="78" t="s">
        <v>833</v>
      </c>
      <c r="D20" s="78" t="s">
        <v>814</v>
      </c>
      <c r="E20" s="78" t="s">
        <v>834</v>
      </c>
      <c r="F20" s="78" t="s">
        <v>816</v>
      </c>
      <c r="G20" s="13" t="s">
        <v>835</v>
      </c>
      <c r="H20" s="13" t="s">
        <v>817</v>
      </c>
    </row>
    <row r="21" spans="1:8" ht="15">
      <c r="A21" s="78" t="s">
        <v>831</v>
      </c>
      <c r="B21" s="78">
        <v>2</v>
      </c>
      <c r="C21" s="78"/>
      <c r="D21" s="78"/>
      <c r="E21" s="78"/>
      <c r="F21" s="78"/>
      <c r="G21" s="78" t="s">
        <v>831</v>
      </c>
      <c r="H21" s="78">
        <v>2</v>
      </c>
    </row>
    <row r="22" spans="1:8" ht="15">
      <c r="A22" s="78" t="s">
        <v>239</v>
      </c>
      <c r="B22" s="78">
        <v>1</v>
      </c>
      <c r="C22" s="78"/>
      <c r="D22" s="78"/>
      <c r="E22" s="78"/>
      <c r="F22" s="78"/>
      <c r="G22" s="78" t="s">
        <v>239</v>
      </c>
      <c r="H22" s="78">
        <v>1</v>
      </c>
    </row>
    <row r="23" spans="1:8" ht="15">
      <c r="A23" s="78" t="s">
        <v>832</v>
      </c>
      <c r="B23" s="78">
        <v>1</v>
      </c>
      <c r="C23" s="78"/>
      <c r="D23" s="78"/>
      <c r="E23" s="78"/>
      <c r="F23" s="78"/>
      <c r="G23" s="78" t="s">
        <v>832</v>
      </c>
      <c r="H23" s="78">
        <v>1</v>
      </c>
    </row>
    <row r="26" spans="1:8" ht="15" customHeight="1">
      <c r="A26" s="13" t="s">
        <v>838</v>
      </c>
      <c r="B26" s="13" t="s">
        <v>811</v>
      </c>
      <c r="C26" s="13" t="s">
        <v>847</v>
      </c>
      <c r="D26" s="13" t="s">
        <v>814</v>
      </c>
      <c r="E26" s="13" t="s">
        <v>848</v>
      </c>
      <c r="F26" s="13" t="s">
        <v>816</v>
      </c>
      <c r="G26" s="13" t="s">
        <v>856</v>
      </c>
      <c r="H26" s="13" t="s">
        <v>817</v>
      </c>
    </row>
    <row r="27" spans="1:8" ht="15">
      <c r="A27" s="84" t="s">
        <v>839</v>
      </c>
      <c r="B27" s="84">
        <v>30</v>
      </c>
      <c r="C27" s="84" t="s">
        <v>252</v>
      </c>
      <c r="D27" s="84">
        <v>6</v>
      </c>
      <c r="E27" s="84" t="s">
        <v>220</v>
      </c>
      <c r="F27" s="84">
        <v>12</v>
      </c>
      <c r="G27" s="84" t="s">
        <v>239</v>
      </c>
      <c r="H27" s="84">
        <v>14</v>
      </c>
    </row>
    <row r="28" spans="1:8" ht="15">
      <c r="A28" s="84" t="s">
        <v>840</v>
      </c>
      <c r="B28" s="84">
        <v>9</v>
      </c>
      <c r="C28" s="84" t="s">
        <v>251</v>
      </c>
      <c r="D28" s="84">
        <v>6</v>
      </c>
      <c r="E28" s="84" t="s">
        <v>844</v>
      </c>
      <c r="F28" s="84">
        <v>10</v>
      </c>
      <c r="G28" s="84" t="s">
        <v>857</v>
      </c>
      <c r="H28" s="84">
        <v>8</v>
      </c>
    </row>
    <row r="29" spans="1:8" ht="15">
      <c r="A29" s="84" t="s">
        <v>841</v>
      </c>
      <c r="B29" s="84">
        <v>0</v>
      </c>
      <c r="C29" s="84" t="s">
        <v>250</v>
      </c>
      <c r="D29" s="84">
        <v>6</v>
      </c>
      <c r="E29" s="84" t="s">
        <v>846</v>
      </c>
      <c r="F29" s="84">
        <v>9</v>
      </c>
      <c r="G29" s="84" t="s">
        <v>236</v>
      </c>
      <c r="H29" s="84">
        <v>6</v>
      </c>
    </row>
    <row r="30" spans="1:8" ht="15">
      <c r="A30" s="84" t="s">
        <v>842</v>
      </c>
      <c r="B30" s="84">
        <v>828</v>
      </c>
      <c r="C30" s="84" t="s">
        <v>249</v>
      </c>
      <c r="D30" s="84">
        <v>6</v>
      </c>
      <c r="E30" s="84" t="s">
        <v>849</v>
      </c>
      <c r="F30" s="84">
        <v>9</v>
      </c>
      <c r="G30" s="84" t="s">
        <v>858</v>
      </c>
      <c r="H30" s="84">
        <v>6</v>
      </c>
    </row>
    <row r="31" spans="1:8" ht="15">
      <c r="A31" s="84" t="s">
        <v>843</v>
      </c>
      <c r="B31" s="84">
        <v>867</v>
      </c>
      <c r="C31" s="84" t="s">
        <v>248</v>
      </c>
      <c r="D31" s="84">
        <v>6</v>
      </c>
      <c r="E31" s="84" t="s">
        <v>850</v>
      </c>
      <c r="F31" s="84">
        <v>9</v>
      </c>
      <c r="G31" s="84" t="s">
        <v>845</v>
      </c>
      <c r="H31" s="84">
        <v>6</v>
      </c>
    </row>
    <row r="32" spans="1:8" ht="15">
      <c r="A32" s="84" t="s">
        <v>239</v>
      </c>
      <c r="B32" s="84">
        <v>20</v>
      </c>
      <c r="C32" s="84" t="s">
        <v>247</v>
      </c>
      <c r="D32" s="84">
        <v>6</v>
      </c>
      <c r="E32" s="84" t="s">
        <v>851</v>
      </c>
      <c r="F32" s="84">
        <v>9</v>
      </c>
      <c r="G32" s="84" t="s">
        <v>859</v>
      </c>
      <c r="H32" s="84">
        <v>5</v>
      </c>
    </row>
    <row r="33" spans="1:8" ht="15">
      <c r="A33" s="84" t="s">
        <v>220</v>
      </c>
      <c r="B33" s="84">
        <v>14</v>
      </c>
      <c r="C33" s="84" t="s">
        <v>246</v>
      </c>
      <c r="D33" s="84">
        <v>6</v>
      </c>
      <c r="E33" s="84" t="s">
        <v>852</v>
      </c>
      <c r="F33" s="84">
        <v>9</v>
      </c>
      <c r="G33" s="84" t="s">
        <v>860</v>
      </c>
      <c r="H33" s="84">
        <v>5</v>
      </c>
    </row>
    <row r="34" spans="1:8" ht="15">
      <c r="A34" s="84" t="s">
        <v>844</v>
      </c>
      <c r="B34" s="84">
        <v>11</v>
      </c>
      <c r="C34" s="84" t="s">
        <v>245</v>
      </c>
      <c r="D34" s="84">
        <v>6</v>
      </c>
      <c r="E34" s="84" t="s">
        <v>853</v>
      </c>
      <c r="F34" s="84">
        <v>9</v>
      </c>
      <c r="G34" s="84" t="s">
        <v>861</v>
      </c>
      <c r="H34" s="84">
        <v>5</v>
      </c>
    </row>
    <row r="35" spans="1:8" ht="15">
      <c r="A35" s="84" t="s">
        <v>845</v>
      </c>
      <c r="B35" s="84">
        <v>10</v>
      </c>
      <c r="C35" s="84" t="s">
        <v>225</v>
      </c>
      <c r="D35" s="84">
        <v>5</v>
      </c>
      <c r="E35" s="84" t="s">
        <v>854</v>
      </c>
      <c r="F35" s="84">
        <v>9</v>
      </c>
      <c r="G35" s="84" t="s">
        <v>862</v>
      </c>
      <c r="H35" s="84">
        <v>5</v>
      </c>
    </row>
    <row r="36" spans="1:8" ht="15">
      <c r="A36" s="84" t="s">
        <v>846</v>
      </c>
      <c r="B36" s="84">
        <v>10</v>
      </c>
      <c r="C36" s="84" t="s">
        <v>244</v>
      </c>
      <c r="D36" s="84">
        <v>5</v>
      </c>
      <c r="E36" s="84" t="s">
        <v>855</v>
      </c>
      <c r="F36" s="84">
        <v>9</v>
      </c>
      <c r="G36" s="84" t="s">
        <v>863</v>
      </c>
      <c r="H36" s="84">
        <v>5</v>
      </c>
    </row>
    <row r="39" spans="1:8" ht="15" customHeight="1">
      <c r="A39" s="13" t="s">
        <v>868</v>
      </c>
      <c r="B39" s="13" t="s">
        <v>811</v>
      </c>
      <c r="C39" s="13" t="s">
        <v>879</v>
      </c>
      <c r="D39" s="13" t="s">
        <v>814</v>
      </c>
      <c r="E39" s="13" t="s">
        <v>889</v>
      </c>
      <c r="F39" s="13" t="s">
        <v>816</v>
      </c>
      <c r="G39" s="13" t="s">
        <v>890</v>
      </c>
      <c r="H39" s="13" t="s">
        <v>817</v>
      </c>
    </row>
    <row r="40" spans="1:8" ht="15">
      <c r="A40" s="84" t="s">
        <v>869</v>
      </c>
      <c r="B40" s="84">
        <v>10</v>
      </c>
      <c r="C40" s="84" t="s">
        <v>880</v>
      </c>
      <c r="D40" s="84">
        <v>6</v>
      </c>
      <c r="E40" s="84" t="s">
        <v>869</v>
      </c>
      <c r="F40" s="84">
        <v>9</v>
      </c>
      <c r="G40" s="84" t="s">
        <v>891</v>
      </c>
      <c r="H40" s="84">
        <v>5</v>
      </c>
    </row>
    <row r="41" spans="1:8" ht="15">
      <c r="A41" s="84" t="s">
        <v>870</v>
      </c>
      <c r="B41" s="84">
        <v>10</v>
      </c>
      <c r="C41" s="84" t="s">
        <v>881</v>
      </c>
      <c r="D41" s="84">
        <v>6</v>
      </c>
      <c r="E41" s="84" t="s">
        <v>870</v>
      </c>
      <c r="F41" s="84">
        <v>9</v>
      </c>
      <c r="G41" s="84" t="s">
        <v>892</v>
      </c>
      <c r="H41" s="84">
        <v>5</v>
      </c>
    </row>
    <row r="42" spans="1:8" ht="15">
      <c r="A42" s="84" t="s">
        <v>871</v>
      </c>
      <c r="B42" s="84">
        <v>10</v>
      </c>
      <c r="C42" s="84" t="s">
        <v>882</v>
      </c>
      <c r="D42" s="84">
        <v>6</v>
      </c>
      <c r="E42" s="84" t="s">
        <v>871</v>
      </c>
      <c r="F42" s="84">
        <v>9</v>
      </c>
      <c r="G42" s="84" t="s">
        <v>893</v>
      </c>
      <c r="H42" s="84">
        <v>5</v>
      </c>
    </row>
    <row r="43" spans="1:8" ht="15">
      <c r="A43" s="84" t="s">
        <v>872</v>
      </c>
      <c r="B43" s="84">
        <v>10</v>
      </c>
      <c r="C43" s="84" t="s">
        <v>883</v>
      </c>
      <c r="D43" s="84">
        <v>6</v>
      </c>
      <c r="E43" s="84" t="s">
        <v>872</v>
      </c>
      <c r="F43" s="84">
        <v>9</v>
      </c>
      <c r="G43" s="84" t="s">
        <v>894</v>
      </c>
      <c r="H43" s="84">
        <v>5</v>
      </c>
    </row>
    <row r="44" spans="1:8" ht="15">
      <c r="A44" s="84" t="s">
        <v>873</v>
      </c>
      <c r="B44" s="84">
        <v>10</v>
      </c>
      <c r="C44" s="84" t="s">
        <v>884</v>
      </c>
      <c r="D44" s="84">
        <v>6</v>
      </c>
      <c r="E44" s="84" t="s">
        <v>873</v>
      </c>
      <c r="F44" s="84">
        <v>9</v>
      </c>
      <c r="G44" s="84" t="s">
        <v>895</v>
      </c>
      <c r="H44" s="84">
        <v>5</v>
      </c>
    </row>
    <row r="45" spans="1:8" ht="15">
      <c r="A45" s="84" t="s">
        <v>874</v>
      </c>
      <c r="B45" s="84">
        <v>10</v>
      </c>
      <c r="C45" s="84" t="s">
        <v>885</v>
      </c>
      <c r="D45" s="84">
        <v>6</v>
      </c>
      <c r="E45" s="84" t="s">
        <v>874</v>
      </c>
      <c r="F45" s="84">
        <v>9</v>
      </c>
      <c r="G45" s="84" t="s">
        <v>896</v>
      </c>
      <c r="H45" s="84">
        <v>5</v>
      </c>
    </row>
    <row r="46" spans="1:8" ht="15">
      <c r="A46" s="84" t="s">
        <v>875</v>
      </c>
      <c r="B46" s="84">
        <v>10</v>
      </c>
      <c r="C46" s="84" t="s">
        <v>886</v>
      </c>
      <c r="D46" s="84">
        <v>6</v>
      </c>
      <c r="E46" s="84" t="s">
        <v>875</v>
      </c>
      <c r="F46" s="84">
        <v>9</v>
      </c>
      <c r="G46" s="84" t="s">
        <v>897</v>
      </c>
      <c r="H46" s="84">
        <v>5</v>
      </c>
    </row>
    <row r="47" spans="1:8" ht="15">
      <c r="A47" s="84" t="s">
        <v>876</v>
      </c>
      <c r="B47" s="84">
        <v>10</v>
      </c>
      <c r="C47" s="84" t="s">
        <v>887</v>
      </c>
      <c r="D47" s="84">
        <v>5</v>
      </c>
      <c r="E47" s="84" t="s">
        <v>876</v>
      </c>
      <c r="F47" s="84">
        <v>9</v>
      </c>
      <c r="G47" s="84" t="s">
        <v>898</v>
      </c>
      <c r="H47" s="84">
        <v>5</v>
      </c>
    </row>
    <row r="48" spans="1:8" ht="15">
      <c r="A48" s="84" t="s">
        <v>877</v>
      </c>
      <c r="B48" s="84">
        <v>9</v>
      </c>
      <c r="C48" s="84" t="s">
        <v>888</v>
      </c>
      <c r="D48" s="84">
        <v>5</v>
      </c>
      <c r="E48" s="84" t="s">
        <v>877</v>
      </c>
      <c r="F48" s="84">
        <v>8</v>
      </c>
      <c r="G48" s="84" t="s">
        <v>899</v>
      </c>
      <c r="H48" s="84">
        <v>5</v>
      </c>
    </row>
    <row r="49" spans="1:8" ht="15">
      <c r="A49" s="84" t="s">
        <v>878</v>
      </c>
      <c r="B49" s="84">
        <v>9</v>
      </c>
      <c r="C49" s="84"/>
      <c r="D49" s="84"/>
      <c r="E49" s="84" t="s">
        <v>878</v>
      </c>
      <c r="F49" s="84">
        <v>8</v>
      </c>
      <c r="G49" s="84" t="s">
        <v>900</v>
      </c>
      <c r="H49" s="84">
        <v>5</v>
      </c>
    </row>
    <row r="52" spans="1:8" ht="15" customHeight="1">
      <c r="A52" s="13" t="s">
        <v>905</v>
      </c>
      <c r="B52" s="13" t="s">
        <v>811</v>
      </c>
      <c r="C52" s="13" t="s">
        <v>908</v>
      </c>
      <c r="D52" s="13" t="s">
        <v>814</v>
      </c>
      <c r="E52" s="13" t="s">
        <v>909</v>
      </c>
      <c r="F52" s="13" t="s">
        <v>816</v>
      </c>
      <c r="G52" s="78" t="s">
        <v>912</v>
      </c>
      <c r="H52" s="78" t="s">
        <v>817</v>
      </c>
    </row>
    <row r="53" spans="1:8" ht="15">
      <c r="A53" s="78" t="s">
        <v>220</v>
      </c>
      <c r="B53" s="78">
        <v>4</v>
      </c>
      <c r="C53" s="78" t="s">
        <v>252</v>
      </c>
      <c r="D53" s="78">
        <v>1</v>
      </c>
      <c r="E53" s="78" t="s">
        <v>220</v>
      </c>
      <c r="F53" s="78">
        <v>4</v>
      </c>
      <c r="G53" s="78"/>
      <c r="H53" s="78"/>
    </row>
    <row r="54" spans="1:8" ht="15">
      <c r="A54" s="78" t="s">
        <v>252</v>
      </c>
      <c r="B54" s="78">
        <v>1</v>
      </c>
      <c r="C54" s="78"/>
      <c r="D54" s="78"/>
      <c r="E54" s="78"/>
      <c r="F54" s="78"/>
      <c r="G54" s="78"/>
      <c r="H54" s="78"/>
    </row>
    <row r="57" spans="1:8" ht="15" customHeight="1">
      <c r="A57" s="13" t="s">
        <v>906</v>
      </c>
      <c r="B57" s="13" t="s">
        <v>811</v>
      </c>
      <c r="C57" s="13" t="s">
        <v>910</v>
      </c>
      <c r="D57" s="13" t="s">
        <v>814</v>
      </c>
      <c r="E57" s="13" t="s">
        <v>911</v>
      </c>
      <c r="F57" s="13" t="s">
        <v>816</v>
      </c>
      <c r="G57" s="13" t="s">
        <v>913</v>
      </c>
      <c r="H57" s="13" t="s">
        <v>817</v>
      </c>
    </row>
    <row r="58" spans="1:8" ht="15">
      <c r="A58" s="78" t="s">
        <v>239</v>
      </c>
      <c r="B58" s="78">
        <v>18</v>
      </c>
      <c r="C58" s="78" t="s">
        <v>251</v>
      </c>
      <c r="D58" s="78">
        <v>6</v>
      </c>
      <c r="E58" s="78" t="s">
        <v>220</v>
      </c>
      <c r="F58" s="78">
        <v>8</v>
      </c>
      <c r="G58" s="78" t="s">
        <v>239</v>
      </c>
      <c r="H58" s="78">
        <v>12</v>
      </c>
    </row>
    <row r="59" spans="1:8" ht="15">
      <c r="A59" s="78" t="s">
        <v>220</v>
      </c>
      <c r="B59" s="78">
        <v>10</v>
      </c>
      <c r="C59" s="78" t="s">
        <v>250</v>
      </c>
      <c r="D59" s="78">
        <v>6</v>
      </c>
      <c r="E59" s="78" t="s">
        <v>907</v>
      </c>
      <c r="F59" s="78">
        <v>8</v>
      </c>
      <c r="G59" s="78" t="s">
        <v>236</v>
      </c>
      <c r="H59" s="78">
        <v>6</v>
      </c>
    </row>
    <row r="60" spans="1:8" ht="15">
      <c r="A60" s="78" t="s">
        <v>907</v>
      </c>
      <c r="B60" s="78">
        <v>9</v>
      </c>
      <c r="C60" s="78" t="s">
        <v>249</v>
      </c>
      <c r="D60" s="78">
        <v>6</v>
      </c>
      <c r="E60" s="78" t="s">
        <v>239</v>
      </c>
      <c r="F60" s="78">
        <v>5</v>
      </c>
      <c r="G60" s="78" t="s">
        <v>235</v>
      </c>
      <c r="H60" s="78">
        <v>2</v>
      </c>
    </row>
    <row r="61" spans="1:8" ht="15">
      <c r="A61" s="78" t="s">
        <v>251</v>
      </c>
      <c r="B61" s="78">
        <v>7</v>
      </c>
      <c r="C61" s="78" t="s">
        <v>248</v>
      </c>
      <c r="D61" s="78">
        <v>6</v>
      </c>
      <c r="E61" s="78" t="s">
        <v>241</v>
      </c>
      <c r="F61" s="78">
        <v>5</v>
      </c>
      <c r="G61" s="78" t="s">
        <v>220</v>
      </c>
      <c r="H61" s="78">
        <v>1</v>
      </c>
    </row>
    <row r="62" spans="1:8" ht="15">
      <c r="A62" s="78" t="s">
        <v>250</v>
      </c>
      <c r="B62" s="78">
        <v>6</v>
      </c>
      <c r="C62" s="78" t="s">
        <v>247</v>
      </c>
      <c r="D62" s="78">
        <v>6</v>
      </c>
      <c r="E62" s="78" t="s">
        <v>243</v>
      </c>
      <c r="F62" s="78">
        <v>1</v>
      </c>
      <c r="G62" s="78" t="s">
        <v>907</v>
      </c>
      <c r="H62" s="78">
        <v>1</v>
      </c>
    </row>
    <row r="63" spans="1:8" ht="15">
      <c r="A63" s="78" t="s">
        <v>249</v>
      </c>
      <c r="B63" s="78">
        <v>6</v>
      </c>
      <c r="C63" s="78" t="s">
        <v>246</v>
      </c>
      <c r="D63" s="78">
        <v>6</v>
      </c>
      <c r="E63" s="78" t="s">
        <v>242</v>
      </c>
      <c r="F63" s="78">
        <v>1</v>
      </c>
      <c r="G63" s="78" t="s">
        <v>228</v>
      </c>
      <c r="H63" s="78">
        <v>1</v>
      </c>
    </row>
    <row r="64" spans="1:8" ht="15">
      <c r="A64" s="78" t="s">
        <v>248</v>
      </c>
      <c r="B64" s="78">
        <v>6</v>
      </c>
      <c r="C64" s="78" t="s">
        <v>245</v>
      </c>
      <c r="D64" s="78">
        <v>6</v>
      </c>
      <c r="E64" s="78"/>
      <c r="F64" s="78"/>
      <c r="G64" s="78" t="s">
        <v>251</v>
      </c>
      <c r="H64" s="78">
        <v>1</v>
      </c>
    </row>
    <row r="65" spans="1:8" ht="15">
      <c r="A65" s="78" t="s">
        <v>247</v>
      </c>
      <c r="B65" s="78">
        <v>6</v>
      </c>
      <c r="C65" s="78" t="s">
        <v>225</v>
      </c>
      <c r="D65" s="78">
        <v>5</v>
      </c>
      <c r="E65" s="78"/>
      <c r="F65" s="78"/>
      <c r="G65" s="78"/>
      <c r="H65" s="78"/>
    </row>
    <row r="66" spans="1:8" ht="15">
      <c r="A66" s="78" t="s">
        <v>246</v>
      </c>
      <c r="B66" s="78">
        <v>6</v>
      </c>
      <c r="C66" s="78" t="s">
        <v>252</v>
      </c>
      <c r="D66" s="78">
        <v>5</v>
      </c>
      <c r="E66" s="78"/>
      <c r="F66" s="78"/>
      <c r="G66" s="78"/>
      <c r="H66" s="78"/>
    </row>
    <row r="67" spans="1:8" ht="15">
      <c r="A67" s="78" t="s">
        <v>245</v>
      </c>
      <c r="B67" s="78">
        <v>6</v>
      </c>
      <c r="C67" s="78" t="s">
        <v>244</v>
      </c>
      <c r="D67" s="78">
        <v>5</v>
      </c>
      <c r="E67" s="78"/>
      <c r="F67" s="78"/>
      <c r="G67" s="78"/>
      <c r="H67" s="78"/>
    </row>
    <row r="70" spans="1:8" ht="15" customHeight="1">
      <c r="A70" s="13" t="s">
        <v>919</v>
      </c>
      <c r="B70" s="13" t="s">
        <v>811</v>
      </c>
      <c r="C70" s="13" t="s">
        <v>920</v>
      </c>
      <c r="D70" s="13" t="s">
        <v>814</v>
      </c>
      <c r="E70" s="13" t="s">
        <v>921</v>
      </c>
      <c r="F70" s="13" t="s">
        <v>816</v>
      </c>
      <c r="G70" s="13" t="s">
        <v>922</v>
      </c>
      <c r="H70" s="13" t="s">
        <v>817</v>
      </c>
    </row>
    <row r="71" spans="1:8" ht="15">
      <c r="A71" s="115" t="s">
        <v>227</v>
      </c>
      <c r="B71" s="78">
        <v>468115</v>
      </c>
      <c r="C71" s="115" t="s">
        <v>227</v>
      </c>
      <c r="D71" s="78">
        <v>468115</v>
      </c>
      <c r="E71" s="115" t="s">
        <v>224</v>
      </c>
      <c r="F71" s="78">
        <v>35982</v>
      </c>
      <c r="G71" s="115" t="s">
        <v>235</v>
      </c>
      <c r="H71" s="78">
        <v>25499</v>
      </c>
    </row>
    <row r="72" spans="1:8" ht="15">
      <c r="A72" s="115" t="s">
        <v>223</v>
      </c>
      <c r="B72" s="78">
        <v>92805</v>
      </c>
      <c r="C72" s="115" t="s">
        <v>223</v>
      </c>
      <c r="D72" s="78">
        <v>92805</v>
      </c>
      <c r="E72" s="115" t="s">
        <v>220</v>
      </c>
      <c r="F72" s="78">
        <v>30731</v>
      </c>
      <c r="G72" s="115" t="s">
        <v>234</v>
      </c>
      <c r="H72" s="78">
        <v>23184</v>
      </c>
    </row>
    <row r="73" spans="1:8" ht="15">
      <c r="A73" s="115" t="s">
        <v>225</v>
      </c>
      <c r="B73" s="78">
        <v>80943</v>
      </c>
      <c r="C73" s="115" t="s">
        <v>225</v>
      </c>
      <c r="D73" s="78">
        <v>80943</v>
      </c>
      <c r="E73" s="115" t="s">
        <v>222</v>
      </c>
      <c r="F73" s="78">
        <v>25634</v>
      </c>
      <c r="G73" s="115" t="s">
        <v>232</v>
      </c>
      <c r="H73" s="78">
        <v>7542</v>
      </c>
    </row>
    <row r="74" spans="1:8" ht="15">
      <c r="A74" s="115" t="s">
        <v>238</v>
      </c>
      <c r="B74" s="78">
        <v>50395</v>
      </c>
      <c r="C74" s="115" t="s">
        <v>238</v>
      </c>
      <c r="D74" s="78">
        <v>50395</v>
      </c>
      <c r="E74" s="115" t="s">
        <v>212</v>
      </c>
      <c r="F74" s="78">
        <v>19524</v>
      </c>
      <c r="G74" s="115" t="s">
        <v>231</v>
      </c>
      <c r="H74" s="78">
        <v>6319</v>
      </c>
    </row>
    <row r="75" spans="1:8" ht="15">
      <c r="A75" s="115" t="s">
        <v>224</v>
      </c>
      <c r="B75" s="78">
        <v>35982</v>
      </c>
      <c r="C75" s="115" t="s">
        <v>248</v>
      </c>
      <c r="D75" s="78">
        <v>29345</v>
      </c>
      <c r="E75" s="115" t="s">
        <v>218</v>
      </c>
      <c r="F75" s="78">
        <v>17523</v>
      </c>
      <c r="G75" s="115" t="s">
        <v>228</v>
      </c>
      <c r="H75" s="78">
        <v>3834</v>
      </c>
    </row>
    <row r="76" spans="1:8" ht="15">
      <c r="A76" s="115" t="s">
        <v>220</v>
      </c>
      <c r="B76" s="78">
        <v>30731</v>
      </c>
      <c r="C76" s="115" t="s">
        <v>254</v>
      </c>
      <c r="D76" s="78">
        <v>23769</v>
      </c>
      <c r="E76" s="115" t="s">
        <v>221</v>
      </c>
      <c r="F76" s="78">
        <v>14420</v>
      </c>
      <c r="G76" s="115" t="s">
        <v>229</v>
      </c>
      <c r="H76" s="78">
        <v>3709</v>
      </c>
    </row>
    <row r="77" spans="1:8" ht="15">
      <c r="A77" s="115" t="s">
        <v>248</v>
      </c>
      <c r="B77" s="78">
        <v>29345</v>
      </c>
      <c r="C77" s="115" t="s">
        <v>256</v>
      </c>
      <c r="D77" s="78">
        <v>22511</v>
      </c>
      <c r="E77" s="115" t="s">
        <v>215</v>
      </c>
      <c r="F77" s="78">
        <v>7582</v>
      </c>
      <c r="G77" s="115" t="s">
        <v>239</v>
      </c>
      <c r="H77" s="78">
        <v>1611</v>
      </c>
    </row>
    <row r="78" spans="1:8" ht="15">
      <c r="A78" s="115" t="s">
        <v>222</v>
      </c>
      <c r="B78" s="78">
        <v>25634</v>
      </c>
      <c r="C78" s="115" t="s">
        <v>245</v>
      </c>
      <c r="D78" s="78">
        <v>18624</v>
      </c>
      <c r="E78" s="115" t="s">
        <v>219</v>
      </c>
      <c r="F78" s="78">
        <v>5445</v>
      </c>
      <c r="G78" s="115" t="s">
        <v>230</v>
      </c>
      <c r="H78" s="78">
        <v>1602</v>
      </c>
    </row>
    <row r="79" spans="1:8" ht="15">
      <c r="A79" s="115" t="s">
        <v>235</v>
      </c>
      <c r="B79" s="78">
        <v>25499</v>
      </c>
      <c r="C79" s="115" t="s">
        <v>226</v>
      </c>
      <c r="D79" s="78">
        <v>17479</v>
      </c>
      <c r="E79" s="115" t="s">
        <v>216</v>
      </c>
      <c r="F79" s="78">
        <v>4793</v>
      </c>
      <c r="G79" s="115" t="s">
        <v>240</v>
      </c>
      <c r="H79" s="78">
        <v>1293</v>
      </c>
    </row>
    <row r="80" spans="1:8" ht="15">
      <c r="A80" s="115" t="s">
        <v>254</v>
      </c>
      <c r="B80" s="78">
        <v>23769</v>
      </c>
      <c r="C80" s="115" t="s">
        <v>255</v>
      </c>
      <c r="D80" s="78">
        <v>17167</v>
      </c>
      <c r="E80" s="115" t="s">
        <v>214</v>
      </c>
      <c r="F80" s="78">
        <v>3249</v>
      </c>
      <c r="G80" s="115" t="s">
        <v>233</v>
      </c>
      <c r="H80" s="78">
        <v>438</v>
      </c>
    </row>
  </sheetData>
  <hyperlinks>
    <hyperlink ref="A2" r:id="rId1" display="https://www.xperthealth.org.uk/Forums?platform=hootsuite"/>
    <hyperlink ref="A3" r:id="rId2" display="https://twitter.com/diabetescouk/status/1084132959576305664"/>
    <hyperlink ref="A4" r:id="rId3" display="https://www.bbc.co.uk/programmes/m00017qw?fbclid=IwAR3_ObH6fVhxqaLDeeRXtb7XWo7qEkQke1bAgHudwdu5ekTdDa9mMKyiz4Y"/>
    <hyperlink ref="A5" r:id="rId4" display="https://www.xperthealth.org.uk/Shop/p/xp00353"/>
    <hyperlink ref="A6" r:id="rId5" display="https://twitter.com/carynzinn/status/1083841426700480512"/>
    <hyperlink ref="A7" r:id="rId6" display="https://www.youtube.com/watch?v=8rcfvRGZsDs&amp;t=1142s"/>
    <hyperlink ref="A8" r:id="rId7" display="https://www.lchf-rd.com/2018/06/08/the-perils-of-food-processing-how-the-preparation-of-food-affects-gi-hormonal-response/"/>
    <hyperlink ref="A9" r:id="rId8" display="https://www.lchf-rd.com/2018/06/20/the-perils-of-food-processing-part-2/"/>
    <hyperlink ref="E2" r:id="rId9" display="https://twitter.com/carynzinn/status/1083841426700480512"/>
    <hyperlink ref="E3" r:id="rId10" display="https://www.youtube.com/watch?v=8rcfvRGZsDs&amp;t=1142s"/>
    <hyperlink ref="E4" r:id="rId11" display="https://www.lchf-rd.com/2018/06/08/the-perils-of-food-processing-how-the-preparation-of-food-affects-gi-hormonal-response/"/>
    <hyperlink ref="E5" r:id="rId12" display="https://www.lchf-rd.com/2018/06/20/the-perils-of-food-processing-part-2/"/>
    <hyperlink ref="G2" r:id="rId13" display="https://www.xperthealth.org.uk/Shop/p/xp00353"/>
    <hyperlink ref="G3" r:id="rId14" display="https://www.xperthealth.org.uk/Forums?platform=hootsuite"/>
    <hyperlink ref="G4" r:id="rId15" display="https://twitter.com/diabetescouk/status/1084132959576305664"/>
    <hyperlink ref="G5" r:id="rId16" display="https://www.bbc.co.uk/programmes/m00017qw?fbclid=IwAR3_ObH6fVhxqaLDeeRXtb7XWo7qEkQke1bAgHudwdu5ekTdDa9mMKyiz4Y"/>
  </hyperlinks>
  <printOptions/>
  <pageMargins left="0.7" right="0.7" top="0.75" bottom="0.75" header="0.3" footer="0.3"/>
  <pageSetup orientation="portrait" paperSize="9"/>
  <tableParts>
    <tablePart r:id="rId18"/>
    <tablePart r:id="rId19"/>
    <tablePart r:id="rId22"/>
    <tablePart r:id="rId21"/>
    <tablePart r:id="rId23"/>
    <tablePart r:id="rId24"/>
    <tablePart r:id="rId17"/>
    <tablePart r:id="rId2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2019-01-22T21:19:34Z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