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<sst xmlns="http://schemas.openxmlformats.org/spreadsheetml/2006/main" count="879" uniqueCount="457">
  <si>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</si>
  <si>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</si>
  <si>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</si>
  <si>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</si>
  <si>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</si>
  <si>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</si>
  <si>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</si>
  <si>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</si>
  <si>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</si>
  <si>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</si>
  <si>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</si>
  <si>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</si>
  <si>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</si>
  <si>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</si>
  <si>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</si>
  <si>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</si>
  <si>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</si>
  <si>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</si>
  <si>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</si>
  <si>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</si>
  <si>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</si>
  <si>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</si>
  <si>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</si>
  <si>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</si>
  <si>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</si>
  <si>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</si>
  <si>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</si>
  <si>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</si>
  <si>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</si>
  <si>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</si>
  <si>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</si>
  <si>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</si>
  <si>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</si>
  <si>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</si>
  <si>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</si>
  <si>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</si>
  <si>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</si>
  <si>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</si>
  <si>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</si>
  <si>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</si>
  <si>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</si>
  <si>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</si>
  <si>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</si>
  <si>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</si>
  <si>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</si>
  <si>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</si>
  <si>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</si>
  <si>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</si>
  <si>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</si>
  <si>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</si>
  <si>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</si>
  <si>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</si>
  <si>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</si>
  <si>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</si>
  <si>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</si>
  <si>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</si>
  <si>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</si>
  <si>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</si>
  <si>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</si>
  <si>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</si>
  <si>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</si>
  <si>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</si>
  <si>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</si>
  <si>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</si>
  <si>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</si>
  <si>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</si>
  <si>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</si>
  <si>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</si>
  <si>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</si>
  <si>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</si>
  <si>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</si>
  <si>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</si>
  <si>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</si>
  <si>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</si>
  <si>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</si>
  <si>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</si>
  <si>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</si>
  <si>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</si>
  <si>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</si>
  <si>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</si>
  <si>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</si>
  <si>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</si>
  <si>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</si>
  <si>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</si>
  <si>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</si>
  <si>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</si>
  <si>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</si>
  <si>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</si>
  <si>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</si>
  <si>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</si>
  <si>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</si>
  <si>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</si>
  <si>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</si>
  <si>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</si>
  <si>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</si>
  <si>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</si>
  <si>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</si>
  <si>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</si>
  <si>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</si>
  <si>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</si>
  <si>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</si>
  <si>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</si>
  <si>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</si>
  <si>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</si>
  <si>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</si>
  <si>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</si>
  <si>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</si>
  <si>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</si>
  <si>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</si>
  <si>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</si>
  <si>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</si>
  <si>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</si>
  <si>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</si>
  <si>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</si>
  <si>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</si>
  <si>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</si>
  <si>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</si>
  <si>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</si>
  <si>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</si>
  <si>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</si>
  <si>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</si>
  <si>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</si>
  <si>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</si>
  <si>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</si>
  <si>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</si>
  <si>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</si>
  <si>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</si>
  <si>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</si>
  <si>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</si>
  <si>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</si>
  <si>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</si>
  <si>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</si>
  <si>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</si>
  <si>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</si>
  <si>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</si>
  <si>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</si>
  <si>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</si>
  <si>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</si>
  <si>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</si>
  <si>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</si>
  <si>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</si>
  <si>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</si>
  <si>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</si>
  <si>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</si>
  <si>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</si>
  <si>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</si>
  <si>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</si>
  <si>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</si>
  <si>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</si>
  <si>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</si>
  <si>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</si>
  <si>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</si>
  <si>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</si>
  <si>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</si>
  <si>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</si>
  <si>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</si>
  <si>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</si>
  <si>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</si>
  <si>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</si>
  <si>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</si>
  <si>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</si>
  <si>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</si>
  <si>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</si>
  <si>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</si>
  <si>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</si>
  <si>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</si>
  <si>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</si>
  <si>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</si>
  <si>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</si>
  <si>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</si>
  <si>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</si>
  <si>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</si>
  <si>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</si>
  <si>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</si>
  <si>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</si>
  <si>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</si>
  <si>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</si>
  <si>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</si>
  <si>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</si>
  <si>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</si>
  <si>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</si>
  <si>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</si>
  <si>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</si>
  <si>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</si>
  <si>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</si>
  <si>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</si>
  <si>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</si>
  <si>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</si>
  <si>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</si>
  <si>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</si>
  <si>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</si>
  <si>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</si>
  <si>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</si>
  <si>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</si>
  <si>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</si>
  <si>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</si>
  <si>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</si>
  <si>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</si>
  <si>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</si>
  <si>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</si>
  <si>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</si>
  <si>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</si>
  <si>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</si>
  <si>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</si>
  <si>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</si>
  <si>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</si>
  <si>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</si>
  <si>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</si>
  <si>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</si>
  <si>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</si>
  <si>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</si>
  <si>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</si>
  <si>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belgianfoi</t>
  </si>
  <si>
    <t>irishzionist</t>
  </si>
  <si>
    <t>likuduk</t>
  </si>
  <si>
    <t>americanshomer</t>
  </si>
  <si>
    <t>pmoindia</t>
  </si>
  <si>
    <t>europarl_en</t>
  </si>
  <si>
    <t>Mentions</t>
  </si>
  <si>
    <t>The #CzechPresident making progress to move the #CzechEmbassy to #Jerusalem. Each nation that moves to Jerusalem will prove that they didn't give into expediency or appeasement and showed #solidarity with Israel. #UN @Europarl_EN @irishzionist @PMOIndia @americanshomer @LikudUK https://t.co/0lJmMrNc6K</t>
  </si>
  <si>
    <t>RT @BelgianFOI: The #CzechPresident making progress to move the #CzechEmbassy to #Jerusalem. Each nation that moves to Jerusalem will prove…</t>
  </si>
  <si>
    <t>https://twitter.com/MacTaskForce/status/1067208175047385089</t>
  </si>
  <si>
    <t>twitter.com</t>
  </si>
  <si>
    <t>czechpresident czechembassy jerusalem solidarity un</t>
  </si>
  <si>
    <t>czechpresident czechembassy jerusalem</t>
  </si>
  <si>
    <t>http://pbs.twimg.com/profile_images/1076540241232711680/5kb7jDE5_normal.jpg</t>
  </si>
  <si>
    <t>http://pbs.twimg.com/profile_images/1033731145429471233/lR_sL9pK_normal.jpg</t>
  </si>
  <si>
    <t>https://twitter.com/#!/belgianfoi/status/1067213949823852544</t>
  </si>
  <si>
    <t>https://twitter.com/#!/irishzionist/status/1087153708218179585</t>
  </si>
  <si>
    <t>1067213949823852544</t>
  </si>
  <si>
    <t>1087153708218179585</t>
  </si>
  <si>
    <t/>
  </si>
  <si>
    <t>en</t>
  </si>
  <si>
    <t>1067208175047385089</t>
  </si>
  <si>
    <t>Twitter for Android</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</si>
  <si>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</si>
  <si>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</si>
  <si>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</si>
  <si>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</si>
  <si>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</si>
  <si>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</si>
  <si>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</si>
  <si>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</si>
  <si>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</si>
  <si>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</si>
  <si>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</si>
  <si>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</si>
  <si>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</si>
  <si>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</si>
  <si>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</si>
  <si>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</si>
  <si>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</si>
  <si>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</si>
  <si>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</si>
  <si>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</si>
  <si>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</si>
  <si>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</si>
  <si>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</si>
  <si>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Belgian Friends of Israel</t>
  </si>
  <si>
    <t>Likud Herut UK</t>
  </si>
  <si>
    <t>David, Ph.D.</t>
  </si>
  <si>
    <t>PMO India</t>
  </si>
  <si>
    <t>European Parliament</t>
  </si>
  <si>
    <t>Tara</t>
  </si>
  <si>
    <t>Combatting BDS and antisemitism.
Combattre le BDS et l'antisémitisme
Bestrijding van BDS en antisemitisme</t>
  </si>
  <si>
    <t>The UK's unapologetic voice of Zionism</t>
  </si>
  <si>
    <t>Israel advocate, forensic psych, NRA/pro-lifer, identifying risks to Jewish homeland &amp; Jewish people. Israel MediaBias Watchdog veteran. #JEXIT Founder. MAGA</t>
  </si>
  <si>
    <t>Office of the Prime Minister of India</t>
  </si>
  <si>
    <t>Latest news from the European Parliament. Tweets by the Parliament's web team. Find plenary content with #EPlenary. RTs ≠ endorsement</t>
  </si>
  <si>
    <t>_xD83C__xDDEE__xD83C__xDDF1_"If you can't mourn #AriFuld you are an accomplice in his murder"                            @LTCPeterLerner          
_xD83C__xDDEE__xD83C__xDDEA__xD83C__xDDEE__xD83C__xDDF1__xD83C__xDDFA__xD83C__xDDF8_ ✡️#BringAhlamTamimiToJustice</t>
  </si>
  <si>
    <t>Brussels</t>
  </si>
  <si>
    <t>London</t>
  </si>
  <si>
    <t xml:space="preserve">India </t>
  </si>
  <si>
    <t>Brussels/Strasbourg</t>
  </si>
  <si>
    <t>Ireland</t>
  </si>
  <si>
    <t>https://t.co/jIjxLip5nd</t>
  </si>
  <si>
    <t>http://t.co/8rx4lFTNxZ</t>
  </si>
  <si>
    <t>https://t.co/i10qj4zaFW</t>
  </si>
  <si>
    <t>https://t.co/R4r1UzrLUr</t>
  </si>
  <si>
    <t>https://pbs.twimg.com/profile_banners/17063147/1544925059</t>
  </si>
  <si>
    <t>https://pbs.twimg.com/profile_banners/880474475829055489/1503180976</t>
  </si>
  <si>
    <t>https://pbs.twimg.com/profile_banners/471741741/1401303859</t>
  </si>
  <si>
    <t>https://pbs.twimg.com/profile_banners/36329597/1499939124</t>
  </si>
  <si>
    <t>https://pbs.twimg.com/profile_banners/823209014267965440/1485118941</t>
  </si>
  <si>
    <t>http://abs.twimg.com/images/themes/theme1/bg.png</t>
  </si>
  <si>
    <t>http://pbs.twimg.com/profile_images/1025093258974777351/CEundmyr_normal.jpg</t>
  </si>
  <si>
    <t>http://pbs.twimg.com/profile_images/884818823844687881/eS13N_vR_normal.jpg</t>
  </si>
  <si>
    <t>http://pbs.twimg.com/profile_images/718314653181427716/9gKTzW1d_normal.jpg</t>
  </si>
  <si>
    <t>http://pbs.twimg.com/profile_images/881804457964699649/7Dm9pbIE_normal.jpg</t>
  </si>
  <si>
    <t>Open Twitter Page for This Person</t>
  </si>
  <si>
    <t>https://twitter.com/belgianfoi</t>
  </si>
  <si>
    <t>https://twitter.com/likuduk</t>
  </si>
  <si>
    <t>https://twitter.com/americanshomer</t>
  </si>
  <si>
    <t>https://twitter.com/pmoindia</t>
  </si>
  <si>
    <t>https://twitter.com/europarl_en</t>
  </si>
  <si>
    <t>https://twitter.com/irishzionist</t>
  </si>
  <si>
    <t>belgianfoi
The #CzechPresident making progress
to move the #CzechEmbassy to #Jerusalem.
Each nation that moves to Jerusalem
will prove that they didn't give
into expediency or appeasement
and showed #solidarity with Israel.
#UN @Europarl_EN @irishzionist
@PMOIndia @americanshomer @LikudUK
https://t.co/0lJmMrNc6K</t>
  </si>
  <si>
    <t xml:space="preserve">likuduk
</t>
  </si>
  <si>
    <t xml:space="preserve">americanshomer
</t>
  </si>
  <si>
    <t xml:space="preserve">pmoindia
</t>
  </si>
  <si>
    <t xml:space="preserve">europarl_en
</t>
  </si>
  <si>
    <t>irishzionist
RT @BelgianFOI: The #CzechPresident
making progress to move the #CzechEmbassy
to #Jerusalem. Each nation that
moves to Jerusalem will prove…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</si>
  <si>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</si>
  <si>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</si>
  <si>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</si>
  <si>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</si>
  <si>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</si>
  <si>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</si>
  <si>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</si>
  <si>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</si>
  <si>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</si>
  <si>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</si>
  <si>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</si>
  <si>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</si>
  <si>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</si>
  <si>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</si>
  <si>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</si>
  <si>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</si>
  <si>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</si>
  <si>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</si>
  <si>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</si>
  <si>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</si>
  <si>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</si>
  <si>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</si>
  <si>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</si>
  <si>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</si>
  <si>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</si>
  <si>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</si>
  <si>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</si>
  <si>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</si>
  <si>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</si>
  <si>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</si>
  <si>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</si>
  <si>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</si>
  <si>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</si>
  <si>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</si>
  <si>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</si>
  <si>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</si>
  <si>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</si>
  <si>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</si>
  <si>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</si>
  <si>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</si>
  <si>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</si>
  <si>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</si>
  <si>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</si>
  <si>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</si>
  <si>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</si>
  <si>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</si>
  <si>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</si>
  <si>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</si>
  <si>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</si>
  <si>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</si>
  <si>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</si>
  <si>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</si>
  <si>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</si>
  <si>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</si>
  <si>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</si>
  <si>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</si>
  <si>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</si>
  <si>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</si>
  <si>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</si>
  <si>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</si>
  <si>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czechpresident</t>
  </si>
  <si>
    <t>czechembassy</t>
  </si>
  <si>
    <t>jerusalem</t>
  </si>
  <si>
    <t>solidarity</t>
  </si>
  <si>
    <t>un</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</si>
  <si>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</si>
  <si>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</si>
  <si>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</si>
  <si>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</si>
  <si>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</si>
  <si>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</si>
  <si>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</si>
  <si>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</si>
  <si>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making</t>
  </si>
  <si>
    <t>progress</t>
  </si>
  <si>
    <t>move</t>
  </si>
  <si>
    <t>Top Words in Tweet in G1</t>
  </si>
  <si>
    <t>each</t>
  </si>
  <si>
    <t>nation</t>
  </si>
  <si>
    <t>moves</t>
  </si>
  <si>
    <t>prove</t>
  </si>
  <si>
    <t>Top Words in Tweet</t>
  </si>
  <si>
    <t>jerusalem czechpresident making progress move czechembassy each nation moves prove</t>
  </si>
  <si>
    <t>Top Word Pairs in Tweet in Entire Graph</t>
  </si>
  <si>
    <t>czechpresident,making</t>
  </si>
  <si>
    <t>making,progress</t>
  </si>
  <si>
    <t>progress,move</t>
  </si>
  <si>
    <t>move,czechembassy</t>
  </si>
  <si>
    <t>czechembassy,jerusalem</t>
  </si>
  <si>
    <t>jerusalem,each</t>
  </si>
  <si>
    <t>each,nation</t>
  </si>
  <si>
    <t>nation,moves</t>
  </si>
  <si>
    <t>moves,jerusalem</t>
  </si>
  <si>
    <t>jerusalem,prove</t>
  </si>
  <si>
    <t>Top Word Pairs in Tweet in G1</t>
  </si>
  <si>
    <t>Top Word Pairs in Tweet</t>
  </si>
  <si>
    <t>czechpresident,making  making,progress  progress,move  move,czechembassy  czechembassy,jerusalem  jerusalem,each  each,nation  nation,moves  moves,jerusalem  jerusalem,prove</t>
  </si>
  <si>
    <t>Top Replied-To in Entire Graph</t>
  </si>
  <si>
    <t>Top Mentioned in Entire Graph</t>
  </si>
  <si>
    <t>Top Replied-To in G1</t>
  </si>
  <si>
    <t>Top Mentioned in G1</t>
  </si>
  <si>
    <t>Top Replied-To in Tweet</t>
  </si>
  <si>
    <t>Top Mentioned in Tweet</t>
  </si>
  <si>
    <t>belgianfoi europarl_en irishzionist pmoindia americanshomer likuduk</t>
  </si>
  <si>
    <t>Top Tweeters in Entire Graph</t>
  </si>
  <si>
    <t>Top Tweeters in G1</t>
  </si>
  <si>
    <t>Top Tweeters</t>
  </si>
  <si>
    <t>americanshomer irishzionist pmoindia europarl_en likuduk belgianfoi</t>
  </si>
  <si>
    <t>Top URLs in Tweet by Count</t>
  </si>
  <si>
    <t>Top URLs in Tweet by Salience</t>
  </si>
  <si>
    <t>Top Domains in Tweet by Count</t>
  </si>
  <si>
    <t>Top Domains in Tweet by Salience</t>
  </si>
  <si>
    <t>Top Hashtags in Tweet by Count</t>
  </si>
  <si>
    <t>Top Hashtags in Tweet by Salience</t>
  </si>
  <si>
    <t>Top Words in Tweet by Count</t>
  </si>
  <si>
    <t>jerusalem making progress move czechembassy each nation moves prove give</t>
  </si>
  <si>
    <t>jerusalem belgianfoi making progress move czechembassy each nation moves prove</t>
  </si>
  <si>
    <t>Top Words in Tweet by Salience</t>
  </si>
  <si>
    <t>Top Word Pairs in Tweet by Count</t>
  </si>
  <si>
    <t>belgianfoi,czechpresident  czechpresident,making  making,progress  progress,move  move,czechembassy  czechembassy,jerusalem  jerusalem,each  each,nation  nation,moves  moves,jerusalem</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</si>
  <si>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</si>
  <si>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</si>
  <si>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</si>
  <si>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</si>
  <si>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</si>
  <si>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</si>
  <si>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</si>
  <si>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</si>
  <si>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</si>
  <si>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</si>
  <si>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</si>
  <si>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</si>
  <si>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</si>
  <si>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</si>
  <si>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</si>
  <si>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</si>
  <si>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</si>
  <si>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</si>
  <si>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</si>
  <si>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</si>
  <si>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</si>
  <si>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</si>
  <si>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</si>
  <si>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</si>
  <si>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</si>
  <si>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</si>
  <si>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</si>
  <si>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</si>
  <si>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</si>
  <si>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</si>
  <si>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G1: jerusalem czechpresident making progress move czechembassy each nation moves prove</t>
  </si>
  <si>
    <t>Autofill Workbook Results</t>
  </si>
  <si>
    <t>Edge Weight▓1▓1▓0▓True▓Green▓Red▓▓Edge Weight▓1▓1▓0▓3▓10▓False▓Edge Weight▓1▓1▓0▓32▓6▓False▓▓0▓0▓0▓True▓Black▓Black▓▓Followers▓511▓505779▓0▓162▓1000▓False▓Followers▓511▓27763650▓0▓100▓70▓False▓▓0▓0▓0▓0▓0▓False▓▓0▓0▓0▓0▓0▓False</t>
  </si>
  <si>
    <t>Subgraph</t>
  </si>
  <si>
    <t>GraphSource░TwitterSearch▓GraphTerm░czechpresident▓ImportDescription░The graph represents a network of 6 Twitter users whose recent tweets contained "czechpresident", or who were replied to or mentioned in those tweets, taken from a data set limited to a maximum of 18,000 tweets.  The network was obtained from Twitter on Tuesday, 22 January 2019 at 14:50 UTC.
The tweets in the network were tweeted over the 0-minute period from Monday, 21 January 2019 at 01:03 UTC to Monday, 21 January 2019 at 01:03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</si>
</sst>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6"/>
      <tableStyleElement type="headerRow" dxfId="285"/>
    </tableStyle>
    <tableStyle name="NodeXL Table" pivot="0" count="1">
      <tableStyleElement type="headerRow" dxfId="2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365317"/>
        <c:axId val="53178990"/>
      </c:barChart>
      <c:catAx>
        <c:axId val="133653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78990"/>
        <c:crosses val="autoZero"/>
        <c:auto val="1"/>
        <c:lblOffset val="100"/>
        <c:noMultiLvlLbl val="0"/>
      </c:catAx>
      <c:valAx>
        <c:axId val="53178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5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848863"/>
        <c:axId val="12530904"/>
      </c:barChart>
      <c:catAx>
        <c:axId val="8848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30904"/>
        <c:crosses val="autoZero"/>
        <c:auto val="1"/>
        <c:lblOffset val="100"/>
        <c:noMultiLvlLbl val="0"/>
      </c:catAx>
      <c:valAx>
        <c:axId val="12530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48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669273"/>
        <c:axId val="8370274"/>
      </c:barChart>
      <c:catAx>
        <c:axId val="456692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70274"/>
        <c:crosses val="autoZero"/>
        <c:auto val="1"/>
        <c:lblOffset val="100"/>
        <c:noMultiLvlLbl val="0"/>
      </c:catAx>
      <c:valAx>
        <c:axId val="8370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9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223603"/>
        <c:axId val="6903564"/>
      </c:barChart>
      <c:catAx>
        <c:axId val="82236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903564"/>
        <c:crosses val="autoZero"/>
        <c:auto val="1"/>
        <c:lblOffset val="100"/>
        <c:noMultiLvlLbl val="0"/>
      </c:catAx>
      <c:valAx>
        <c:axId val="6903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23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132077"/>
        <c:axId val="22317782"/>
      </c:barChart>
      <c:catAx>
        <c:axId val="62132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17782"/>
        <c:crosses val="autoZero"/>
        <c:auto val="1"/>
        <c:lblOffset val="100"/>
        <c:noMultiLvlLbl val="0"/>
      </c:catAx>
      <c:valAx>
        <c:axId val="2231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3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642311"/>
        <c:axId val="62909888"/>
      </c:barChart>
      <c:catAx>
        <c:axId val="666423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909888"/>
        <c:crosses val="autoZero"/>
        <c:auto val="1"/>
        <c:lblOffset val="100"/>
        <c:noMultiLvlLbl val="0"/>
      </c:catAx>
      <c:valAx>
        <c:axId val="6290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2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318081"/>
        <c:axId val="62536138"/>
      </c:barChart>
      <c:catAx>
        <c:axId val="293180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36138"/>
        <c:crosses val="autoZero"/>
        <c:auto val="1"/>
        <c:lblOffset val="100"/>
        <c:noMultiLvlLbl val="0"/>
      </c:catAx>
      <c:valAx>
        <c:axId val="62536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8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954331"/>
        <c:axId val="32262388"/>
      </c:barChart>
      <c:catAx>
        <c:axId val="25954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62388"/>
        <c:crosses val="autoZero"/>
        <c:auto val="1"/>
        <c:lblOffset val="100"/>
        <c:noMultiLvlLbl val="0"/>
      </c:catAx>
      <c:valAx>
        <c:axId val="322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926037"/>
        <c:axId val="63116606"/>
      </c:barChart>
      <c:catAx>
        <c:axId val="21926037"/>
        <c:scaling>
          <c:orientation val="minMax"/>
        </c:scaling>
        <c:axPos val="b"/>
        <c:delete val="1"/>
        <c:majorTickMark val="out"/>
        <c:minorTickMark val="none"/>
        <c:tickLblPos val="none"/>
        <c:crossAx val="63116606"/>
        <c:crosses val="autoZero"/>
        <c:auto val="1"/>
        <c:lblOffset val="100"/>
        <c:noMultiLvlLbl val="0"/>
      </c:catAx>
      <c:valAx>
        <c:axId val="63116606"/>
        <c:scaling>
          <c:orientation val="minMax"/>
        </c:scaling>
        <c:axPos val="l"/>
        <c:delete val="1"/>
        <c:majorTickMark val="out"/>
        <c:minorTickMark val="none"/>
        <c:tickLblPos val="none"/>
        <c:crossAx val="219260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elgianfo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likudu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mericanshom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moin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uroparl_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rishzioni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8" totalsRowShown="0" headerRowDxfId="283" dataDxfId="282">
  <autoFilter ref="A2:BL8"/>
  <tableColumns count="64">
    <tableColumn id="1" name="Vertex 1" dataDxfId="281"/>
    <tableColumn id="2" name="Vertex 2" dataDxfId="280"/>
    <tableColumn id="3" name="Color" dataDxfId="279"/>
    <tableColumn id="4" name="Width" dataDxfId="278"/>
    <tableColumn id="11" name="Style" dataDxfId="277"/>
    <tableColumn id="5" name="Opacity" dataDxfId="276"/>
    <tableColumn id="6" name="Visibility" dataDxfId="275"/>
    <tableColumn id="10" name="Label" dataDxfId="274"/>
    <tableColumn id="12" name="Label Text Color" dataDxfId="273"/>
    <tableColumn id="13" name="Label Font Size" dataDxfId="272"/>
    <tableColumn id="14" name="Reciprocated?" dataDxfId="29"/>
    <tableColumn id="7" name="ID" dataDxfId="271"/>
    <tableColumn id="9" name="Dynamic Filter" dataDxfId="270"/>
    <tableColumn id="8" name="Add Your Own Columns Here" dataDxfId="269"/>
    <tableColumn id="15" name="Relationship" dataDxfId="268"/>
    <tableColumn id="16" name="Relationship Date (UTC)" dataDxfId="267"/>
    <tableColumn id="17" name="Tweet" dataDxfId="266"/>
    <tableColumn id="18" name="URLs in Tweet" dataDxfId="265"/>
    <tableColumn id="19" name="Domains in Tweet" dataDxfId="264"/>
    <tableColumn id="20" name="Hashtags in Tweet" dataDxfId="263"/>
    <tableColumn id="21" name="Media in Tweet" dataDxfId="262"/>
    <tableColumn id="22" name="Tweet Image File" dataDxfId="261"/>
    <tableColumn id="23" name="Tweet Date (UTC)" dataDxfId="260"/>
    <tableColumn id="24" name="Twitter Page for Tweet" dataDxfId="259"/>
    <tableColumn id="25" name="Latitude" dataDxfId="258"/>
    <tableColumn id="26" name="Longitude" dataDxfId="257"/>
    <tableColumn id="27" name="Imported ID" dataDxfId="256"/>
    <tableColumn id="28" name="In-Reply-To Tweet ID" dataDxfId="255"/>
    <tableColumn id="29" name="Favorited" dataDxfId="254"/>
    <tableColumn id="30" name="Favorite Count" dataDxfId="253"/>
    <tableColumn id="31" name="In-Reply-To User ID" dataDxfId="252"/>
    <tableColumn id="32" name="Is Quote Status" dataDxfId="251"/>
    <tableColumn id="33" name="Language" dataDxfId="250"/>
    <tableColumn id="34" name="Possibly Sensitive" dataDxfId="249"/>
    <tableColumn id="35" name="Quoted Status ID" dataDxfId="248"/>
    <tableColumn id="36" name="Retweeted" dataDxfId="247"/>
    <tableColumn id="37" name="Retweet Count" dataDxfId="246"/>
    <tableColumn id="38" name="Retweet ID" dataDxfId="245"/>
    <tableColumn id="39" name="Source" dataDxfId="244"/>
    <tableColumn id="40" name="Truncated" dataDxfId="243"/>
    <tableColumn id="41" name="Unified Twitter ID" dataDxfId="242"/>
    <tableColumn id="42" name="Imported Tweet Type" dataDxfId="241"/>
    <tableColumn id="43" name="Added By Extended Analysis" dataDxfId="240"/>
    <tableColumn id="44" name="Corrected By Extended Analysis" dataDxfId="239"/>
    <tableColumn id="45" name="Place Bounding Box" dataDxfId="238"/>
    <tableColumn id="46" name="Place Country" dataDxfId="237"/>
    <tableColumn id="47" name="Place Country Code" dataDxfId="236"/>
    <tableColumn id="48" name="Place Full Name" dataDxfId="235"/>
    <tableColumn id="49" name="Place ID" dataDxfId="234"/>
    <tableColumn id="50" name="Place Name" dataDxfId="233"/>
    <tableColumn id="51" name="Place Type" dataDxfId="232"/>
    <tableColumn id="52" name="Place URL" dataDxfId="231"/>
    <tableColumn id="53" name="Edge Weight"/>
    <tableColumn id="54" name="Vertex 1 Group" dataDxfId="15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53" dataDxfId="152">
  <autoFilter ref="A2:C3"/>
  <tableColumns count="3">
    <tableColumn id="1" name="Group 1" dataDxfId="151"/>
    <tableColumn id="2" name="Group 2" dataDxfId="150"/>
    <tableColumn id="3" name="Edges" dataDxfId="1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146" dataDxfId="145">
  <autoFilter ref="A1:D2"/>
  <tableColumns count="4">
    <tableColumn id="1" name="Top URLs in Tweet in Entire Graph" dataDxfId="144"/>
    <tableColumn id="2" name="Entire Graph Count" dataDxfId="143"/>
    <tableColumn id="3" name="Top URLs in Tweet in G1" dataDxfId="142"/>
    <tableColumn id="4" name="G1 Count" dataDxfId="14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D6" totalsRowShown="0" headerRowDxfId="140" dataDxfId="139">
  <autoFilter ref="A5:D6"/>
  <tableColumns count="4">
    <tableColumn id="1" name="Top Domains in Tweet in Entire Graph" dataDxfId="138"/>
    <tableColumn id="2" name="Entire Graph Count" dataDxfId="137"/>
    <tableColumn id="3" name="Top Domains in Tweet in G1" dataDxfId="136"/>
    <tableColumn id="4" name="G1 Count" dataDxfId="13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D14" totalsRowShown="0" headerRowDxfId="134" dataDxfId="133">
  <autoFilter ref="A9:D14"/>
  <tableColumns count="4">
    <tableColumn id="1" name="Top Hashtags in Tweet in Entire Graph" dataDxfId="132"/>
    <tableColumn id="2" name="Entire Graph Count" dataDxfId="131"/>
    <tableColumn id="3" name="Top Hashtags in Tweet in G1" dataDxfId="130"/>
    <tableColumn id="4" name="G1 Count" dataDxfId="1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7:D27" totalsRowShown="0" headerRowDxfId="127" dataDxfId="126">
  <autoFilter ref="A17:D27"/>
  <tableColumns count="4">
    <tableColumn id="1" name="Top Words in Tweet in Entire Graph" dataDxfId="125"/>
    <tableColumn id="2" name="Entire Graph Count" dataDxfId="124"/>
    <tableColumn id="3" name="Top Words in Tweet in G1" dataDxfId="123"/>
    <tableColumn id="4" name="G1 Count" dataDxfId="1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0:D40" totalsRowShown="0" headerRowDxfId="120" dataDxfId="119">
  <autoFilter ref="A30:D40"/>
  <tableColumns count="4">
    <tableColumn id="1" name="Top Word Pairs in Tweet in Entire Graph" dataDxfId="118"/>
    <tableColumn id="2" name="Entire Graph Count" dataDxfId="117"/>
    <tableColumn id="3" name="Top Word Pairs in Tweet in G1" dataDxfId="116"/>
    <tableColumn id="4" name="G1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3:D44" totalsRowShown="0" headerRowDxfId="113" dataDxfId="112">
  <autoFilter ref="A43:D44"/>
  <tableColumns count="4">
    <tableColumn id="1" name="Top Replied-To in Entire Graph" dataDxfId="111"/>
    <tableColumn id="2" name="Entire Graph Count" dataDxfId="107"/>
    <tableColumn id="3" name="Top Replied-To in G1" dataDxfId="106"/>
    <tableColumn id="4" name="G1 Count" dataDxfId="10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6:D52" totalsRowShown="0" headerRowDxfId="110" dataDxfId="109">
  <autoFilter ref="A46:D52"/>
  <tableColumns count="4">
    <tableColumn id="1" name="Top Mentioned in Entire Graph" dataDxfId="108"/>
    <tableColumn id="2" name="Entire Graph Count" dataDxfId="104"/>
    <tableColumn id="3" name="Top Mentioned in G1" dataDxfId="103"/>
    <tableColumn id="4" name="G1 Count" dataDxfId="10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5:D61" totalsRowShown="0" headerRowDxfId="99" dataDxfId="98">
  <autoFilter ref="A55:D61"/>
  <tableColumns count="4">
    <tableColumn id="1" name="Top Tweeters in Entire Graph" dataDxfId="97"/>
    <tableColumn id="2" name="Entire Graph Count" dataDxfId="96"/>
    <tableColumn id="3" name="Top Tweeters in G1" dataDxfId="95"/>
    <tableColumn id="4" name="G1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230" dataDxfId="229">
  <autoFilter ref="A2:BT8"/>
  <tableColumns count="72">
    <tableColumn id="1" name="Vertex" dataDxfId="228"/>
    <tableColumn id="72" name="Subgraph"/>
    <tableColumn id="2" name="Color" dataDxfId="227"/>
    <tableColumn id="5" name="Shape" dataDxfId="226"/>
    <tableColumn id="6" name="Size" dataDxfId="225"/>
    <tableColumn id="4" name="Opacity" dataDxfId="224"/>
    <tableColumn id="7" name="Image File" dataDxfId="223"/>
    <tableColumn id="3" name="Visibility" dataDxfId="222"/>
    <tableColumn id="10" name="Label" dataDxfId="221"/>
    <tableColumn id="16" name="Label Fill Color" dataDxfId="220"/>
    <tableColumn id="9" name="Label Position" dataDxfId="219"/>
    <tableColumn id="8" name="Tooltip" dataDxfId="218"/>
    <tableColumn id="18" name="Layout Order" dataDxfId="217"/>
    <tableColumn id="13" name="X" dataDxfId="216"/>
    <tableColumn id="14" name="Y" dataDxfId="215"/>
    <tableColumn id="12" name="Locked?" dataDxfId="214"/>
    <tableColumn id="19" name="Polar R" dataDxfId="213"/>
    <tableColumn id="20" name="Polar Angle" dataDxfId="21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11"/>
    <tableColumn id="28" name="Dynamic Filter" dataDxfId="210"/>
    <tableColumn id="17" name="Add Your Own Columns Here" dataDxfId="209"/>
    <tableColumn id="30" name="Name" dataDxfId="208"/>
    <tableColumn id="31" name="Followed" dataDxfId="207"/>
    <tableColumn id="32" name="Followers" dataDxfId="206"/>
    <tableColumn id="33" name="Tweets" dataDxfId="205"/>
    <tableColumn id="34" name="Favorites" dataDxfId="204"/>
    <tableColumn id="35" name="Time Zone UTC Offset (Seconds)" dataDxfId="203"/>
    <tableColumn id="36" name="Description" dataDxfId="202"/>
    <tableColumn id="37" name="Location" dataDxfId="201"/>
    <tableColumn id="38" name="Web" dataDxfId="200"/>
    <tableColumn id="39" name="Time Zone" dataDxfId="199"/>
    <tableColumn id="40" name="Joined Twitter Date (UTC)" dataDxfId="198"/>
    <tableColumn id="41" name="Profile Banner Url" dataDxfId="197"/>
    <tableColumn id="42" name="Default Profile" dataDxfId="196"/>
    <tableColumn id="43" name="Default Profile Image" dataDxfId="195"/>
    <tableColumn id="44" name="Geo Enabled" dataDxfId="194"/>
    <tableColumn id="45" name="Language" dataDxfId="193"/>
    <tableColumn id="46" name="Listed Count" dataDxfId="192"/>
    <tableColumn id="47" name="Profile Background Image Url" dataDxfId="191"/>
    <tableColumn id="48" name="Verified" dataDxfId="190"/>
    <tableColumn id="49" name="Custom Menu Item Text" dataDxfId="189"/>
    <tableColumn id="50" name="Custom Menu Item Action" dataDxfId="188"/>
    <tableColumn id="51" name="Tweeted Search Term?" dataDxfId="15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6" totalsRowShown="0" headerRowDxfId="82" dataDxfId="81">
  <autoFilter ref="A1:G26"/>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1" totalsRowShown="0" headerRowDxfId="73" dataDxfId="72">
  <autoFilter ref="A1:L2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7" totalsRowShown="0" headerRowDxfId="3" dataDxfId="2">
  <autoFilter ref="A1:B7"/>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87">
  <autoFilter ref="A2:AO3"/>
  <tableColumns count="41">
    <tableColumn id="1" name="Group" dataDxfId="162"/>
    <tableColumn id="2" name="Vertex Color" dataDxfId="161"/>
    <tableColumn id="3" name="Vertex Shape" dataDxfId="159"/>
    <tableColumn id="22" name="Visibility" dataDxfId="160"/>
    <tableColumn id="4" name="Collapsed?"/>
    <tableColumn id="18" name="Label" dataDxfId="186"/>
    <tableColumn id="20" name="Collapsed X"/>
    <tableColumn id="21" name="Collapsed Y"/>
    <tableColumn id="6" name="ID" dataDxfId="18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28"/>
    <tableColumn id="27" name="Top Hashtags in Tweet" dataDxfId="121"/>
    <tableColumn id="28" name="Top Words in Tweet" dataDxfId="114"/>
    <tableColumn id="29" name="Top Word Pairs in Tweet" dataDxfId="101"/>
    <tableColumn id="30" name="Top Replied-To in Tweet" dataDxfId="10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184" dataDxfId="183">
  <autoFilter ref="A1:C7"/>
  <tableColumns count="3">
    <tableColumn id="1" name="Group" dataDxfId="158"/>
    <tableColumn id="2" name="Vertex" dataDxfId="157"/>
    <tableColumn id="3" name="Vertex ID" dataDxfId="1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48"/>
    <tableColumn id="2" name="Value" dataDxfId="1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2"/>
    <tableColumn id="2" name="Degree Frequency" dataDxfId="181">
      <calculatedColumnFormula>COUNTIF(Vertices[Degree], "&gt;= " &amp; D2) - COUNTIF(Vertices[Degree], "&gt;=" &amp; D3)</calculatedColumnFormula>
    </tableColumn>
    <tableColumn id="3" name="In-Degree Bin" dataDxfId="180"/>
    <tableColumn id="4" name="In-Degree Frequency" dataDxfId="179">
      <calculatedColumnFormula>COUNTIF(Vertices[In-Degree], "&gt;= " &amp; F2) - COUNTIF(Vertices[In-Degree], "&gt;=" &amp; F3)</calculatedColumnFormula>
    </tableColumn>
    <tableColumn id="5" name="Out-Degree Bin" dataDxfId="178"/>
    <tableColumn id="6" name="Out-Degree Frequency" dataDxfId="177">
      <calculatedColumnFormula>COUNTIF(Vertices[Out-Degree], "&gt;= " &amp; H2) - COUNTIF(Vertices[Out-Degree], "&gt;=" &amp; H3)</calculatedColumnFormula>
    </tableColumn>
    <tableColumn id="7" name="Betweenness Centrality Bin" dataDxfId="176"/>
    <tableColumn id="8" name="Betweenness Centrality Frequency" dataDxfId="175">
      <calculatedColumnFormula>COUNTIF(Vertices[Betweenness Centrality], "&gt;= " &amp; J2) - COUNTIF(Vertices[Betweenness Centrality], "&gt;=" &amp; J3)</calculatedColumnFormula>
    </tableColumn>
    <tableColumn id="9" name="Closeness Centrality Bin" dataDxfId="174"/>
    <tableColumn id="10" name="Closeness Centrality Frequency" dataDxfId="173">
      <calculatedColumnFormula>COUNTIF(Vertices[Closeness Centrality], "&gt;= " &amp; L2) - COUNTIF(Vertices[Closeness Centrality], "&gt;=" &amp; L3)</calculatedColumnFormula>
    </tableColumn>
    <tableColumn id="11" name="Eigenvector Centrality Bin" dataDxfId="172"/>
    <tableColumn id="12" name="Eigenvector Centrality Frequency" dataDxfId="171">
      <calculatedColumnFormula>COUNTIF(Vertices[Eigenvector Centrality], "&gt;= " &amp; N2) - COUNTIF(Vertices[Eigenvector Centrality], "&gt;=" &amp; N3)</calculatedColumnFormula>
    </tableColumn>
    <tableColumn id="18" name="PageRank Bin" dataDxfId="170"/>
    <tableColumn id="17" name="PageRank Frequency" dataDxfId="169">
      <calculatedColumnFormula>COUNTIF(Vertices[Eigenvector Centrality], "&gt;= " &amp; P2) - COUNTIF(Vertices[Eigenvector Centrality], "&gt;=" &amp; P3)</calculatedColumnFormula>
    </tableColumn>
    <tableColumn id="13" name="Clustering Coefficient Bin" dataDxfId="168"/>
    <tableColumn id="14" name="Clustering Coefficient Frequency" dataDxfId="167">
      <calculatedColumnFormula>COUNTIF(Vertices[Clustering Coefficient], "&gt;= " &amp; R2) - COUNTIF(Vertices[Clustering Coefficient], "&gt;=" &amp; R3)</calculatedColumnFormula>
    </tableColumn>
    <tableColumn id="15" name="Dynamic Filter Bin" dataDxfId="166"/>
    <tableColumn id="16" name="Dynamic Filter Frequency" dataDxfId="1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cTaskForce/status/1067208175047385089" TargetMode="External" /><Relationship Id="rId2" Type="http://schemas.openxmlformats.org/officeDocument/2006/relationships/hyperlink" Target="https://twitter.com/MacTaskForce/status/1067208175047385089" TargetMode="External" /><Relationship Id="rId3" Type="http://schemas.openxmlformats.org/officeDocument/2006/relationships/hyperlink" Target="https://twitter.com/MacTaskForce/status/1067208175047385089" TargetMode="External" /><Relationship Id="rId4" Type="http://schemas.openxmlformats.org/officeDocument/2006/relationships/hyperlink" Target="https://twitter.com/MacTaskForce/status/1067208175047385089" TargetMode="External" /><Relationship Id="rId5" Type="http://schemas.openxmlformats.org/officeDocument/2006/relationships/hyperlink" Target="https://twitter.com/MacTaskForce/status/1067208175047385089" TargetMode="External" /><Relationship Id="rId6" Type="http://schemas.openxmlformats.org/officeDocument/2006/relationships/hyperlink" Target="http://pbs.twimg.com/profile_images/1076540241232711680/5kb7jDE5_normal.jpg" TargetMode="External" /><Relationship Id="rId7" Type="http://schemas.openxmlformats.org/officeDocument/2006/relationships/hyperlink" Target="http://pbs.twimg.com/profile_images/1076540241232711680/5kb7jDE5_normal.jpg" TargetMode="External" /><Relationship Id="rId8" Type="http://schemas.openxmlformats.org/officeDocument/2006/relationships/hyperlink" Target="http://pbs.twimg.com/profile_images/1076540241232711680/5kb7jDE5_normal.jpg" TargetMode="External" /><Relationship Id="rId9" Type="http://schemas.openxmlformats.org/officeDocument/2006/relationships/hyperlink" Target="http://pbs.twimg.com/profile_images/1076540241232711680/5kb7jDE5_normal.jpg" TargetMode="External" /><Relationship Id="rId10" Type="http://schemas.openxmlformats.org/officeDocument/2006/relationships/hyperlink" Target="http://pbs.twimg.com/profile_images/1076540241232711680/5kb7jDE5_normal.jpg" TargetMode="External" /><Relationship Id="rId11" Type="http://schemas.openxmlformats.org/officeDocument/2006/relationships/hyperlink" Target="http://pbs.twimg.com/profile_images/1033731145429471233/lR_sL9pK_normal.jpg" TargetMode="External" /><Relationship Id="rId12" Type="http://schemas.openxmlformats.org/officeDocument/2006/relationships/hyperlink" Target="https://twitter.com/#!/belgianfoi/status/1067213949823852544" TargetMode="External" /><Relationship Id="rId13" Type="http://schemas.openxmlformats.org/officeDocument/2006/relationships/hyperlink" Target="https://twitter.com/#!/belgianfoi/status/1067213949823852544" TargetMode="External" /><Relationship Id="rId14" Type="http://schemas.openxmlformats.org/officeDocument/2006/relationships/hyperlink" Target="https://twitter.com/#!/belgianfoi/status/1067213949823852544" TargetMode="External" /><Relationship Id="rId15" Type="http://schemas.openxmlformats.org/officeDocument/2006/relationships/hyperlink" Target="https://twitter.com/#!/belgianfoi/status/1067213949823852544" TargetMode="External" /><Relationship Id="rId16" Type="http://schemas.openxmlformats.org/officeDocument/2006/relationships/hyperlink" Target="https://twitter.com/#!/belgianfoi/status/1067213949823852544" TargetMode="External" /><Relationship Id="rId17" Type="http://schemas.openxmlformats.org/officeDocument/2006/relationships/hyperlink" Target="https://twitter.com/#!/irishzionist/status/1087153708218179585"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table" Target="../tables/table1.xml" /><Relationship Id="rId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IjxLip5nd" TargetMode="External" /><Relationship Id="rId2" Type="http://schemas.openxmlformats.org/officeDocument/2006/relationships/hyperlink" Target="http://t.co/8rx4lFTNxZ" TargetMode="External" /><Relationship Id="rId3" Type="http://schemas.openxmlformats.org/officeDocument/2006/relationships/hyperlink" Target="https://t.co/i10qj4zaFW" TargetMode="External" /><Relationship Id="rId4" Type="http://schemas.openxmlformats.org/officeDocument/2006/relationships/hyperlink" Target="https://t.co/R4r1UzrLUr" TargetMode="External" /><Relationship Id="rId5" Type="http://schemas.openxmlformats.org/officeDocument/2006/relationships/hyperlink" Target="https://pbs.twimg.com/profile_banners/17063147/1544925059" TargetMode="External" /><Relationship Id="rId6" Type="http://schemas.openxmlformats.org/officeDocument/2006/relationships/hyperlink" Target="https://pbs.twimg.com/profile_banners/880474475829055489/1503180976" TargetMode="External" /><Relationship Id="rId7" Type="http://schemas.openxmlformats.org/officeDocument/2006/relationships/hyperlink" Target="https://pbs.twimg.com/profile_banners/471741741/1401303859" TargetMode="External" /><Relationship Id="rId8" Type="http://schemas.openxmlformats.org/officeDocument/2006/relationships/hyperlink" Target="https://pbs.twimg.com/profile_banners/36329597/1499939124" TargetMode="External" /><Relationship Id="rId9" Type="http://schemas.openxmlformats.org/officeDocument/2006/relationships/hyperlink" Target="https://pbs.twimg.com/profile_banners/823209014267965440/1485118941"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pbs.twimg.com/profile_images/1076540241232711680/5kb7jDE5_normal.jpg" TargetMode="External" /><Relationship Id="rId14" Type="http://schemas.openxmlformats.org/officeDocument/2006/relationships/hyperlink" Target="http://pbs.twimg.com/profile_images/1025093258974777351/CEundmyr_normal.jpg" TargetMode="External" /><Relationship Id="rId15" Type="http://schemas.openxmlformats.org/officeDocument/2006/relationships/hyperlink" Target="http://pbs.twimg.com/profile_images/884818823844687881/eS13N_vR_normal.jpg" TargetMode="External" /><Relationship Id="rId16" Type="http://schemas.openxmlformats.org/officeDocument/2006/relationships/hyperlink" Target="http://pbs.twimg.com/profile_images/718314653181427716/9gKTzW1d_normal.jpg" TargetMode="External" /><Relationship Id="rId17" Type="http://schemas.openxmlformats.org/officeDocument/2006/relationships/hyperlink" Target="http://pbs.twimg.com/profile_images/881804457964699649/7Dm9pbIE_normal.jpg" TargetMode="External" /><Relationship Id="rId18" Type="http://schemas.openxmlformats.org/officeDocument/2006/relationships/hyperlink" Target="http://pbs.twimg.com/profile_images/1033731145429471233/lR_sL9pK_normal.jpg" TargetMode="External" /><Relationship Id="rId19" Type="http://schemas.openxmlformats.org/officeDocument/2006/relationships/hyperlink" Target="https://twitter.com/belgianfoi" TargetMode="External" /><Relationship Id="rId20" Type="http://schemas.openxmlformats.org/officeDocument/2006/relationships/hyperlink" Target="https://twitter.com/likuduk" TargetMode="External" /><Relationship Id="rId21" Type="http://schemas.openxmlformats.org/officeDocument/2006/relationships/hyperlink" Target="https://twitter.com/americanshomer" TargetMode="External" /><Relationship Id="rId22" Type="http://schemas.openxmlformats.org/officeDocument/2006/relationships/hyperlink" Target="https://twitter.com/pmoindia" TargetMode="External" /><Relationship Id="rId23" Type="http://schemas.openxmlformats.org/officeDocument/2006/relationships/hyperlink" Target="https://twitter.com/europarl_en" TargetMode="External" /><Relationship Id="rId24" Type="http://schemas.openxmlformats.org/officeDocument/2006/relationships/hyperlink" Target="https://twitter.com/irishzionist" TargetMode="External" /><Relationship Id="rId25" Type="http://schemas.openxmlformats.org/officeDocument/2006/relationships/comments" Target="../comments2.xml" /><Relationship Id="rId26" Type="http://schemas.openxmlformats.org/officeDocument/2006/relationships/vmlDrawing" Target="../drawings/vmlDrawing2.vml" /><Relationship Id="rId27" Type="http://schemas.openxmlformats.org/officeDocument/2006/relationships/table" Target="../tables/table2.xml" /><Relationship Id="rId28" Type="http://schemas.openxmlformats.org/officeDocument/2006/relationships/drawing" Target="../drawings/drawing1.xml" /><Relationship Id="rId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MacTaskForce/status/1067208175047385089" TargetMode="External" /><Relationship Id="rId2" Type="http://schemas.openxmlformats.org/officeDocument/2006/relationships/hyperlink" Target="https://twitter.com/MacTaskForce/status/1067208175047385089"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340</v>
      </c>
      <c r="BB2" s="13" t="s">
        <v>344</v>
      </c>
      <c r="BC2" s="13" t="s">
        <v>345</v>
      </c>
      <c r="BD2" s="68" t="s">
        <v>439</v>
      </c>
      <c r="BE2" s="68" t="s">
        <v>440</v>
      </c>
      <c r="BF2" s="68" t="s">
        <v>441</v>
      </c>
      <c r="BG2" s="68" t="s">
        <v>442</v>
      </c>
      <c r="BH2" s="68" t="s">
        <v>443</v>
      </c>
      <c r="BI2" s="68" t="s">
        <v>444</v>
      </c>
      <c r="BJ2" s="68" t="s">
        <v>445</v>
      </c>
      <c r="BK2" s="68" t="s">
        <v>446</v>
      </c>
      <c r="BL2" s="68" t="s">
        <v>447</v>
      </c>
    </row>
    <row r="3" spans="1:64" ht="15" customHeight="1">
      <c r="A3" s="85" t="s">
        <v>212</v>
      </c>
      <c r="B3" s="85" t="s">
        <v>214</v>
      </c>
      <c r="C3" s="53" t="s">
        <v>451</v>
      </c>
      <c r="D3" s="54">
        <v>3</v>
      </c>
      <c r="E3" s="66" t="s">
        <v>132</v>
      </c>
      <c r="F3" s="55">
        <v>32</v>
      </c>
      <c r="G3" s="53"/>
      <c r="H3" s="57"/>
      <c r="I3" s="56"/>
      <c r="J3" s="56"/>
      <c r="K3" s="36" t="s">
        <v>65</v>
      </c>
      <c r="L3" s="62">
        <v>3</v>
      </c>
      <c r="M3" s="62"/>
      <c r="N3" s="63"/>
      <c r="O3" s="86" t="s">
        <v>218</v>
      </c>
      <c r="P3" s="88">
        <v>43431.02092592593</v>
      </c>
      <c r="Q3" s="86" t="s">
        <v>219</v>
      </c>
      <c r="R3" s="90" t="s">
        <v>221</v>
      </c>
      <c r="S3" s="86" t="s">
        <v>222</v>
      </c>
      <c r="T3" s="86" t="s">
        <v>223</v>
      </c>
      <c r="U3" s="86"/>
      <c r="V3" s="90" t="s">
        <v>225</v>
      </c>
      <c r="W3" s="88">
        <v>43431.02092592593</v>
      </c>
      <c r="X3" s="90" t="s">
        <v>227</v>
      </c>
      <c r="Y3" s="86"/>
      <c r="Z3" s="86"/>
      <c r="AA3" s="92" t="s">
        <v>229</v>
      </c>
      <c r="AB3" s="86"/>
      <c r="AC3" s="86" t="b">
        <v>0</v>
      </c>
      <c r="AD3" s="86">
        <v>12</v>
      </c>
      <c r="AE3" s="92" t="s">
        <v>231</v>
      </c>
      <c r="AF3" s="86" t="b">
        <v>1</v>
      </c>
      <c r="AG3" s="86" t="s">
        <v>232</v>
      </c>
      <c r="AH3" s="86"/>
      <c r="AI3" s="92" t="s">
        <v>233</v>
      </c>
      <c r="AJ3" s="86" t="b">
        <v>0</v>
      </c>
      <c r="AK3" s="86">
        <v>5</v>
      </c>
      <c r="AL3" s="92" t="s">
        <v>231</v>
      </c>
      <c r="AM3" s="86" t="s">
        <v>234</v>
      </c>
      <c r="AN3" s="86" t="b">
        <v>0</v>
      </c>
      <c r="AO3" s="92" t="s">
        <v>229</v>
      </c>
      <c r="AP3" s="86" t="s">
        <v>236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c r="BE3" s="52"/>
      <c r="BF3" s="51"/>
      <c r="BG3" s="52"/>
      <c r="BH3" s="51"/>
      <c r="BI3" s="52"/>
      <c r="BJ3" s="51"/>
      <c r="BK3" s="52"/>
      <c r="BL3" s="51"/>
    </row>
    <row r="4" spans="1:64" ht="15" customHeight="1">
      <c r="A4" s="85" t="s">
        <v>212</v>
      </c>
      <c r="B4" s="85" t="s">
        <v>215</v>
      </c>
      <c r="C4" s="53" t="s">
        <v>451</v>
      </c>
      <c r="D4" s="54">
        <v>3</v>
      </c>
      <c r="E4" s="66" t="s">
        <v>132</v>
      </c>
      <c r="F4" s="55">
        <v>32</v>
      </c>
      <c r="G4" s="53"/>
      <c r="H4" s="57"/>
      <c r="I4" s="56"/>
      <c r="J4" s="56"/>
      <c r="K4" s="36" t="s">
        <v>65</v>
      </c>
      <c r="L4" s="84">
        <v>4</v>
      </c>
      <c r="M4" s="84"/>
      <c r="N4" s="63"/>
      <c r="O4" s="87" t="s">
        <v>218</v>
      </c>
      <c r="P4" s="89">
        <v>43431.02092592593</v>
      </c>
      <c r="Q4" s="87" t="s">
        <v>219</v>
      </c>
      <c r="R4" s="91" t="s">
        <v>221</v>
      </c>
      <c r="S4" s="87" t="s">
        <v>222</v>
      </c>
      <c r="T4" s="87" t="s">
        <v>223</v>
      </c>
      <c r="U4" s="87"/>
      <c r="V4" s="91" t="s">
        <v>225</v>
      </c>
      <c r="W4" s="89">
        <v>43431.02092592593</v>
      </c>
      <c r="X4" s="91" t="s">
        <v>227</v>
      </c>
      <c r="Y4" s="87"/>
      <c r="Z4" s="87"/>
      <c r="AA4" s="93" t="s">
        <v>229</v>
      </c>
      <c r="AB4" s="87"/>
      <c r="AC4" s="87" t="b">
        <v>0</v>
      </c>
      <c r="AD4" s="87">
        <v>12</v>
      </c>
      <c r="AE4" s="93" t="s">
        <v>231</v>
      </c>
      <c r="AF4" s="87" t="b">
        <v>1</v>
      </c>
      <c r="AG4" s="87" t="s">
        <v>232</v>
      </c>
      <c r="AH4" s="87"/>
      <c r="AI4" s="93" t="s">
        <v>233</v>
      </c>
      <c r="AJ4" s="87" t="b">
        <v>0</v>
      </c>
      <c r="AK4" s="87">
        <v>5</v>
      </c>
      <c r="AL4" s="93" t="s">
        <v>231</v>
      </c>
      <c r="AM4" s="87" t="s">
        <v>234</v>
      </c>
      <c r="AN4" s="87" t="b">
        <v>0</v>
      </c>
      <c r="AO4" s="93" t="s">
        <v>229</v>
      </c>
      <c r="AP4" s="87" t="s">
        <v>236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c r="BE4" s="52"/>
      <c r="BF4" s="51"/>
      <c r="BG4" s="52"/>
      <c r="BH4" s="51"/>
      <c r="BI4" s="52"/>
      <c r="BJ4" s="51"/>
      <c r="BK4" s="52"/>
      <c r="BL4" s="51"/>
    </row>
    <row r="5" spans="1:64" ht="15">
      <c r="A5" s="85" t="s">
        <v>212</v>
      </c>
      <c r="B5" s="85" t="s">
        <v>216</v>
      </c>
      <c r="C5" s="53" t="s">
        <v>451</v>
      </c>
      <c r="D5" s="54">
        <v>3</v>
      </c>
      <c r="E5" s="66" t="s">
        <v>132</v>
      </c>
      <c r="F5" s="55">
        <v>32</v>
      </c>
      <c r="G5" s="53"/>
      <c r="H5" s="57"/>
      <c r="I5" s="56"/>
      <c r="J5" s="56"/>
      <c r="K5" s="36" t="s">
        <v>65</v>
      </c>
      <c r="L5" s="84">
        <v>5</v>
      </c>
      <c r="M5" s="84"/>
      <c r="N5" s="63"/>
      <c r="O5" s="87" t="s">
        <v>218</v>
      </c>
      <c r="P5" s="89">
        <v>43431.02092592593</v>
      </c>
      <c r="Q5" s="87" t="s">
        <v>219</v>
      </c>
      <c r="R5" s="91" t="s">
        <v>221</v>
      </c>
      <c r="S5" s="87" t="s">
        <v>222</v>
      </c>
      <c r="T5" s="87" t="s">
        <v>223</v>
      </c>
      <c r="U5" s="87"/>
      <c r="V5" s="91" t="s">
        <v>225</v>
      </c>
      <c r="W5" s="89">
        <v>43431.02092592593</v>
      </c>
      <c r="X5" s="91" t="s">
        <v>227</v>
      </c>
      <c r="Y5" s="87"/>
      <c r="Z5" s="87"/>
      <c r="AA5" s="93" t="s">
        <v>229</v>
      </c>
      <c r="AB5" s="87"/>
      <c r="AC5" s="87" t="b">
        <v>0</v>
      </c>
      <c r="AD5" s="87">
        <v>12</v>
      </c>
      <c r="AE5" s="93" t="s">
        <v>231</v>
      </c>
      <c r="AF5" s="87" t="b">
        <v>1</v>
      </c>
      <c r="AG5" s="87" t="s">
        <v>232</v>
      </c>
      <c r="AH5" s="87"/>
      <c r="AI5" s="93" t="s">
        <v>233</v>
      </c>
      <c r="AJ5" s="87" t="b">
        <v>0</v>
      </c>
      <c r="AK5" s="87">
        <v>5</v>
      </c>
      <c r="AL5" s="93" t="s">
        <v>231</v>
      </c>
      <c r="AM5" s="87" t="s">
        <v>234</v>
      </c>
      <c r="AN5" s="87" t="b">
        <v>0</v>
      </c>
      <c r="AO5" s="93" t="s">
        <v>229</v>
      </c>
      <c r="AP5" s="87" t="s">
        <v>236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c r="BE5" s="52"/>
      <c r="BF5" s="51"/>
      <c r="BG5" s="52"/>
      <c r="BH5" s="51"/>
      <c r="BI5" s="52"/>
      <c r="BJ5" s="51"/>
      <c r="BK5" s="52"/>
      <c r="BL5" s="51"/>
    </row>
    <row r="6" spans="1:64" ht="15">
      <c r="A6" s="85" t="s">
        <v>212</v>
      </c>
      <c r="B6" s="85" t="s">
        <v>217</v>
      </c>
      <c r="C6" s="53" t="s">
        <v>451</v>
      </c>
      <c r="D6" s="54">
        <v>3</v>
      </c>
      <c r="E6" s="66" t="s">
        <v>132</v>
      </c>
      <c r="F6" s="55">
        <v>32</v>
      </c>
      <c r="G6" s="53"/>
      <c r="H6" s="57"/>
      <c r="I6" s="56"/>
      <c r="J6" s="56"/>
      <c r="K6" s="36" t="s">
        <v>65</v>
      </c>
      <c r="L6" s="84">
        <v>6</v>
      </c>
      <c r="M6" s="84"/>
      <c r="N6" s="63"/>
      <c r="O6" s="87" t="s">
        <v>218</v>
      </c>
      <c r="P6" s="89">
        <v>43431.02092592593</v>
      </c>
      <c r="Q6" s="87" t="s">
        <v>219</v>
      </c>
      <c r="R6" s="91" t="s">
        <v>221</v>
      </c>
      <c r="S6" s="87" t="s">
        <v>222</v>
      </c>
      <c r="T6" s="87" t="s">
        <v>223</v>
      </c>
      <c r="U6" s="87"/>
      <c r="V6" s="91" t="s">
        <v>225</v>
      </c>
      <c r="W6" s="89">
        <v>43431.02092592593</v>
      </c>
      <c r="X6" s="91" t="s">
        <v>227</v>
      </c>
      <c r="Y6" s="87"/>
      <c r="Z6" s="87"/>
      <c r="AA6" s="93" t="s">
        <v>229</v>
      </c>
      <c r="AB6" s="87"/>
      <c r="AC6" s="87" t="b">
        <v>0</v>
      </c>
      <c r="AD6" s="87">
        <v>12</v>
      </c>
      <c r="AE6" s="93" t="s">
        <v>231</v>
      </c>
      <c r="AF6" s="87" t="b">
        <v>1</v>
      </c>
      <c r="AG6" s="87" t="s">
        <v>232</v>
      </c>
      <c r="AH6" s="87"/>
      <c r="AI6" s="93" t="s">
        <v>233</v>
      </c>
      <c r="AJ6" s="87" t="b">
        <v>0</v>
      </c>
      <c r="AK6" s="87">
        <v>5</v>
      </c>
      <c r="AL6" s="93" t="s">
        <v>231</v>
      </c>
      <c r="AM6" s="87" t="s">
        <v>234</v>
      </c>
      <c r="AN6" s="87" t="b">
        <v>0</v>
      </c>
      <c r="AO6" s="93" t="s">
        <v>229</v>
      </c>
      <c r="AP6" s="87" t="s">
        <v>236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c r="BE6" s="52"/>
      <c r="BF6" s="51"/>
      <c r="BG6" s="52"/>
      <c r="BH6" s="51"/>
      <c r="BI6" s="52"/>
      <c r="BJ6" s="51"/>
      <c r="BK6" s="52"/>
      <c r="BL6" s="51"/>
    </row>
    <row r="7" spans="1:64" ht="15">
      <c r="A7" s="85" t="s">
        <v>212</v>
      </c>
      <c r="B7" s="85" t="s">
        <v>213</v>
      </c>
      <c r="C7" s="53" t="s">
        <v>451</v>
      </c>
      <c r="D7" s="54">
        <v>3</v>
      </c>
      <c r="E7" s="66" t="s">
        <v>132</v>
      </c>
      <c r="F7" s="55">
        <v>32</v>
      </c>
      <c r="G7" s="53"/>
      <c r="H7" s="57"/>
      <c r="I7" s="56"/>
      <c r="J7" s="56"/>
      <c r="K7" s="36" t="s">
        <v>66</v>
      </c>
      <c r="L7" s="84">
        <v>7</v>
      </c>
      <c r="M7" s="84"/>
      <c r="N7" s="63"/>
      <c r="O7" s="87" t="s">
        <v>218</v>
      </c>
      <c r="P7" s="89">
        <v>43431.02092592593</v>
      </c>
      <c r="Q7" s="87" t="s">
        <v>219</v>
      </c>
      <c r="R7" s="91" t="s">
        <v>221</v>
      </c>
      <c r="S7" s="87" t="s">
        <v>222</v>
      </c>
      <c r="T7" s="87" t="s">
        <v>223</v>
      </c>
      <c r="U7" s="87"/>
      <c r="V7" s="91" t="s">
        <v>225</v>
      </c>
      <c r="W7" s="89">
        <v>43431.02092592593</v>
      </c>
      <c r="X7" s="91" t="s">
        <v>227</v>
      </c>
      <c r="Y7" s="87"/>
      <c r="Z7" s="87"/>
      <c r="AA7" s="93" t="s">
        <v>229</v>
      </c>
      <c r="AB7" s="87"/>
      <c r="AC7" s="87" t="b">
        <v>0</v>
      </c>
      <c r="AD7" s="87">
        <v>12</v>
      </c>
      <c r="AE7" s="93" t="s">
        <v>231</v>
      </c>
      <c r="AF7" s="87" t="b">
        <v>1</v>
      </c>
      <c r="AG7" s="87" t="s">
        <v>232</v>
      </c>
      <c r="AH7" s="87"/>
      <c r="AI7" s="93" t="s">
        <v>233</v>
      </c>
      <c r="AJ7" s="87" t="b">
        <v>0</v>
      </c>
      <c r="AK7" s="87">
        <v>5</v>
      </c>
      <c r="AL7" s="93" t="s">
        <v>231</v>
      </c>
      <c r="AM7" s="87" t="s">
        <v>234</v>
      </c>
      <c r="AN7" s="87" t="b">
        <v>0</v>
      </c>
      <c r="AO7" s="93" t="s">
        <v>229</v>
      </c>
      <c r="AP7" s="87" t="s">
        <v>236</v>
      </c>
      <c r="AQ7" s="87">
        <v>0</v>
      </c>
      <c r="AR7" s="87">
        <v>0</v>
      </c>
      <c r="AS7" s="87"/>
      <c r="AT7" s="87"/>
      <c r="AU7" s="87"/>
      <c r="AV7" s="87"/>
      <c r="AW7" s="87"/>
      <c r="AX7" s="87"/>
      <c r="AY7" s="87"/>
      <c r="AZ7" s="87"/>
      <c r="BA7">
        <v>1</v>
      </c>
      <c r="BB7" s="86" t="str">
        <f>REPLACE(INDEX(GroupVertices[Group],MATCH(Edges[[#This Row],[Vertex 1]],GroupVertices[Vertex],0)),1,1,"")</f>
        <v>1</v>
      </c>
      <c r="BC7" s="86" t="str">
        <f>REPLACE(INDEX(GroupVertices[Group],MATCH(Edges[[#This Row],[Vertex 2]],GroupVertices[Vertex],0)),1,1,"")</f>
        <v>1</v>
      </c>
      <c r="BD7" s="51">
        <v>2</v>
      </c>
      <c r="BE7" s="52">
        <v>5.405405405405405</v>
      </c>
      <c r="BF7" s="51">
        <v>0</v>
      </c>
      <c r="BG7" s="52">
        <v>0</v>
      </c>
      <c r="BH7" s="51">
        <v>0</v>
      </c>
      <c r="BI7" s="52">
        <v>0</v>
      </c>
      <c r="BJ7" s="51">
        <v>35</v>
      </c>
      <c r="BK7" s="52">
        <v>94.5945945945946</v>
      </c>
      <c r="BL7" s="51">
        <v>37</v>
      </c>
    </row>
    <row r="8" spans="1:64" ht="15">
      <c r="A8" s="85" t="s">
        <v>213</v>
      </c>
      <c r="B8" s="85" t="s">
        <v>212</v>
      </c>
      <c r="C8" s="53" t="s">
        <v>451</v>
      </c>
      <c r="D8" s="54">
        <v>3</v>
      </c>
      <c r="E8" s="66" t="s">
        <v>132</v>
      </c>
      <c r="F8" s="55">
        <v>32</v>
      </c>
      <c r="G8" s="53"/>
      <c r="H8" s="57"/>
      <c r="I8" s="56"/>
      <c r="J8" s="56"/>
      <c r="K8" s="36" t="s">
        <v>66</v>
      </c>
      <c r="L8" s="84">
        <v>8</v>
      </c>
      <c r="M8" s="84"/>
      <c r="N8" s="63"/>
      <c r="O8" s="87" t="s">
        <v>218</v>
      </c>
      <c r="P8" s="89">
        <v>43486.04417824074</v>
      </c>
      <c r="Q8" s="87" t="s">
        <v>220</v>
      </c>
      <c r="R8" s="87"/>
      <c r="S8" s="87"/>
      <c r="T8" s="87" t="s">
        <v>224</v>
      </c>
      <c r="U8" s="87"/>
      <c r="V8" s="91" t="s">
        <v>226</v>
      </c>
      <c r="W8" s="89">
        <v>43486.04417824074</v>
      </c>
      <c r="X8" s="91" t="s">
        <v>228</v>
      </c>
      <c r="Y8" s="87"/>
      <c r="Z8" s="87"/>
      <c r="AA8" s="93" t="s">
        <v>230</v>
      </c>
      <c r="AB8" s="87"/>
      <c r="AC8" s="87" t="b">
        <v>0</v>
      </c>
      <c r="AD8" s="87">
        <v>0</v>
      </c>
      <c r="AE8" s="93" t="s">
        <v>231</v>
      </c>
      <c r="AF8" s="87" t="b">
        <v>1</v>
      </c>
      <c r="AG8" s="87" t="s">
        <v>232</v>
      </c>
      <c r="AH8" s="87"/>
      <c r="AI8" s="93" t="s">
        <v>233</v>
      </c>
      <c r="AJ8" s="87" t="b">
        <v>0</v>
      </c>
      <c r="AK8" s="87">
        <v>5</v>
      </c>
      <c r="AL8" s="93" t="s">
        <v>229</v>
      </c>
      <c r="AM8" s="87" t="s">
        <v>235</v>
      </c>
      <c r="AN8" s="87" t="b">
        <v>0</v>
      </c>
      <c r="AO8" s="93" t="s">
        <v>229</v>
      </c>
      <c r="AP8" s="87" t="s">
        <v>176</v>
      </c>
      <c r="AQ8" s="87">
        <v>0</v>
      </c>
      <c r="AR8" s="87">
        <v>0</v>
      </c>
      <c r="AS8" s="87"/>
      <c r="AT8" s="87"/>
      <c r="AU8" s="87"/>
      <c r="AV8" s="87"/>
      <c r="AW8" s="87"/>
      <c r="AX8" s="87"/>
      <c r="AY8" s="87"/>
      <c r="AZ8" s="87"/>
      <c r="BA8">
        <v>1</v>
      </c>
      <c r="BB8" s="86" t="str">
        <f>REPLACE(INDEX(GroupVertices[Group],MATCH(Edges[[#This Row],[Vertex 1]],GroupVertices[Vertex],0)),1,1,"")</f>
        <v>1</v>
      </c>
      <c r="BC8" s="86" t="str">
        <f>REPLACE(INDEX(GroupVertices[Group],MATCH(Edges[[#This Row],[Vertex 2]],GroupVertices[Vertex],0)),1,1,"")</f>
        <v>1</v>
      </c>
      <c r="BD8" s="51">
        <v>1</v>
      </c>
      <c r="BE8" s="52">
        <v>5</v>
      </c>
      <c r="BF8" s="51">
        <v>0</v>
      </c>
      <c r="BG8" s="52">
        <v>0</v>
      </c>
      <c r="BH8" s="51">
        <v>0</v>
      </c>
      <c r="BI8" s="52">
        <v>0</v>
      </c>
      <c r="BJ8" s="51">
        <v>19</v>
      </c>
      <c r="BK8" s="52">
        <v>95</v>
      </c>
      <c r="BL8"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hyperlinks>
    <hyperlink ref="R3" r:id="rId1" display="https://twitter.com/MacTaskForce/status/1067208175047385089"/>
    <hyperlink ref="R4" r:id="rId2" display="https://twitter.com/MacTaskForce/status/1067208175047385089"/>
    <hyperlink ref="R5" r:id="rId3" display="https://twitter.com/MacTaskForce/status/1067208175047385089"/>
    <hyperlink ref="R6" r:id="rId4" display="https://twitter.com/MacTaskForce/status/1067208175047385089"/>
    <hyperlink ref="R7" r:id="rId5" display="https://twitter.com/MacTaskForce/status/1067208175047385089"/>
    <hyperlink ref="V3" r:id="rId6" display="http://pbs.twimg.com/profile_images/1076540241232711680/5kb7jDE5_normal.jpg"/>
    <hyperlink ref="V4" r:id="rId7" display="http://pbs.twimg.com/profile_images/1076540241232711680/5kb7jDE5_normal.jpg"/>
    <hyperlink ref="V5" r:id="rId8" display="http://pbs.twimg.com/profile_images/1076540241232711680/5kb7jDE5_normal.jpg"/>
    <hyperlink ref="V6" r:id="rId9" display="http://pbs.twimg.com/profile_images/1076540241232711680/5kb7jDE5_normal.jpg"/>
    <hyperlink ref="V7" r:id="rId10" display="http://pbs.twimg.com/profile_images/1076540241232711680/5kb7jDE5_normal.jpg"/>
    <hyperlink ref="V8" r:id="rId11" display="http://pbs.twimg.com/profile_images/1033731145429471233/lR_sL9pK_normal.jpg"/>
    <hyperlink ref="X3" r:id="rId12" display="https://twitter.com/#!/belgianfoi/status/1067213949823852544"/>
    <hyperlink ref="X4" r:id="rId13" display="https://twitter.com/#!/belgianfoi/status/1067213949823852544"/>
    <hyperlink ref="X5" r:id="rId14" display="https://twitter.com/#!/belgianfoi/status/1067213949823852544"/>
    <hyperlink ref="X6" r:id="rId15" display="https://twitter.com/#!/belgianfoi/status/1067213949823852544"/>
    <hyperlink ref="X7" r:id="rId16" display="https://twitter.com/#!/belgianfoi/status/1067213949823852544"/>
    <hyperlink ref="X8" r:id="rId17" display="https://twitter.com/#!/irishzionist/status/1087153708218179585"/>
  </hyperlinks>
  <printOptions/>
  <pageMargins left="0.7" right="0.7" top="0.75" bottom="0.75" header="0.3" footer="0.3"/>
  <pageSetup horizontalDpi="600" verticalDpi="600" orientation="portrait" r:id="rId21"/>
  <legacyDrawing r:id="rId19"/>
  <tableParts>
    <tablePart r:id="rId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423</v>
      </c>
      <c r="B1" s="13" t="s">
        <v>424</v>
      </c>
      <c r="C1" s="13" t="s">
        <v>425</v>
      </c>
      <c r="D1" s="13" t="s">
        <v>144</v>
      </c>
      <c r="E1" s="13" t="s">
        <v>427</v>
      </c>
      <c r="F1" s="13" t="s">
        <v>428</v>
      </c>
      <c r="G1" s="13" t="s">
        <v>429</v>
      </c>
    </row>
    <row r="2" spans="1:7" ht="15">
      <c r="A2" s="86" t="s">
        <v>370</v>
      </c>
      <c r="B2" s="86">
        <v>3</v>
      </c>
      <c r="C2" s="125">
        <v>0.052631578947368425</v>
      </c>
      <c r="D2" s="86" t="s">
        <v>426</v>
      </c>
      <c r="E2" s="86"/>
      <c r="F2" s="86"/>
      <c r="G2" s="86"/>
    </row>
    <row r="3" spans="1:7" ht="15">
      <c r="A3" s="86" t="s">
        <v>371</v>
      </c>
      <c r="B3" s="86">
        <v>0</v>
      </c>
      <c r="C3" s="125">
        <v>0</v>
      </c>
      <c r="D3" s="86" t="s">
        <v>426</v>
      </c>
      <c r="E3" s="86"/>
      <c r="F3" s="86"/>
      <c r="G3" s="86"/>
    </row>
    <row r="4" spans="1:7" ht="15">
      <c r="A4" s="86" t="s">
        <v>372</v>
      </c>
      <c r="B4" s="86">
        <v>0</v>
      </c>
      <c r="C4" s="125">
        <v>0</v>
      </c>
      <c r="D4" s="86" t="s">
        <v>426</v>
      </c>
      <c r="E4" s="86"/>
      <c r="F4" s="86"/>
      <c r="G4" s="86"/>
    </row>
    <row r="5" spans="1:7" ht="15">
      <c r="A5" s="86" t="s">
        <v>373</v>
      </c>
      <c r="B5" s="86">
        <v>54</v>
      </c>
      <c r="C5" s="125">
        <v>0.9473684210526316</v>
      </c>
      <c r="D5" s="86" t="s">
        <v>426</v>
      </c>
      <c r="E5" s="86"/>
      <c r="F5" s="86"/>
      <c r="G5" s="86"/>
    </row>
    <row r="6" spans="1:7" ht="15">
      <c r="A6" s="86" t="s">
        <v>374</v>
      </c>
      <c r="B6" s="86">
        <v>57</v>
      </c>
      <c r="C6" s="125">
        <v>1</v>
      </c>
      <c r="D6" s="86" t="s">
        <v>426</v>
      </c>
      <c r="E6" s="86"/>
      <c r="F6" s="86"/>
      <c r="G6" s="86"/>
    </row>
    <row r="7" spans="1:7" ht="15">
      <c r="A7" s="92" t="s">
        <v>364</v>
      </c>
      <c r="B7" s="92">
        <v>4</v>
      </c>
      <c r="C7" s="126">
        <v>0</v>
      </c>
      <c r="D7" s="92" t="s">
        <v>426</v>
      </c>
      <c r="E7" s="92" t="b">
        <v>0</v>
      </c>
      <c r="F7" s="92" t="b">
        <v>0</v>
      </c>
      <c r="G7" s="92" t="b">
        <v>0</v>
      </c>
    </row>
    <row r="8" spans="1:7" ht="15">
      <c r="A8" s="92" t="s">
        <v>362</v>
      </c>
      <c r="B8" s="92">
        <v>2</v>
      </c>
      <c r="C8" s="126">
        <v>0</v>
      </c>
      <c r="D8" s="92" t="s">
        <v>426</v>
      </c>
      <c r="E8" s="92" t="b">
        <v>0</v>
      </c>
      <c r="F8" s="92" t="b">
        <v>0</v>
      </c>
      <c r="G8" s="92" t="b">
        <v>0</v>
      </c>
    </row>
    <row r="9" spans="1:7" ht="15">
      <c r="A9" s="92" t="s">
        <v>375</v>
      </c>
      <c r="B9" s="92">
        <v>2</v>
      </c>
      <c r="C9" s="126">
        <v>0</v>
      </c>
      <c r="D9" s="92" t="s">
        <v>426</v>
      </c>
      <c r="E9" s="92" t="b">
        <v>0</v>
      </c>
      <c r="F9" s="92" t="b">
        <v>0</v>
      </c>
      <c r="G9" s="92" t="b">
        <v>0</v>
      </c>
    </row>
    <row r="10" spans="1:7" ht="15">
      <c r="A10" s="92" t="s">
        <v>376</v>
      </c>
      <c r="B10" s="92">
        <v>2</v>
      </c>
      <c r="C10" s="126">
        <v>0</v>
      </c>
      <c r="D10" s="92" t="s">
        <v>426</v>
      </c>
      <c r="E10" s="92" t="b">
        <v>1</v>
      </c>
      <c r="F10" s="92" t="b">
        <v>0</v>
      </c>
      <c r="G10" s="92" t="b">
        <v>0</v>
      </c>
    </row>
    <row r="11" spans="1:7" ht="15">
      <c r="A11" s="92" t="s">
        <v>377</v>
      </c>
      <c r="B11" s="92">
        <v>2</v>
      </c>
      <c r="C11" s="126">
        <v>0</v>
      </c>
      <c r="D11" s="92" t="s">
        <v>426</v>
      </c>
      <c r="E11" s="92" t="b">
        <v>0</v>
      </c>
      <c r="F11" s="92" t="b">
        <v>0</v>
      </c>
      <c r="G11" s="92" t="b">
        <v>0</v>
      </c>
    </row>
    <row r="12" spans="1:7" ht="15">
      <c r="A12" s="92" t="s">
        <v>363</v>
      </c>
      <c r="B12" s="92">
        <v>2</v>
      </c>
      <c r="C12" s="126">
        <v>0</v>
      </c>
      <c r="D12" s="92" t="s">
        <v>426</v>
      </c>
      <c r="E12" s="92" t="b">
        <v>0</v>
      </c>
      <c r="F12" s="92" t="b">
        <v>0</v>
      </c>
      <c r="G12" s="92" t="b">
        <v>0</v>
      </c>
    </row>
    <row r="13" spans="1:7" ht="15">
      <c r="A13" s="92" t="s">
        <v>379</v>
      </c>
      <c r="B13" s="92">
        <v>2</v>
      </c>
      <c r="C13" s="126">
        <v>0</v>
      </c>
      <c r="D13" s="92" t="s">
        <v>426</v>
      </c>
      <c r="E13" s="92" t="b">
        <v>0</v>
      </c>
      <c r="F13" s="92" t="b">
        <v>0</v>
      </c>
      <c r="G13" s="92" t="b">
        <v>0</v>
      </c>
    </row>
    <row r="14" spans="1:7" ht="15">
      <c r="A14" s="92" t="s">
        <v>380</v>
      </c>
      <c r="B14" s="92">
        <v>2</v>
      </c>
      <c r="C14" s="126">
        <v>0</v>
      </c>
      <c r="D14" s="92" t="s">
        <v>426</v>
      </c>
      <c r="E14" s="92" t="b">
        <v>0</v>
      </c>
      <c r="F14" s="92" t="b">
        <v>0</v>
      </c>
      <c r="G14" s="92" t="b">
        <v>0</v>
      </c>
    </row>
    <row r="15" spans="1:7" ht="15">
      <c r="A15" s="92" t="s">
        <v>381</v>
      </c>
      <c r="B15" s="92">
        <v>2</v>
      </c>
      <c r="C15" s="126">
        <v>0</v>
      </c>
      <c r="D15" s="92" t="s">
        <v>426</v>
      </c>
      <c r="E15" s="92" t="b">
        <v>0</v>
      </c>
      <c r="F15" s="92" t="b">
        <v>0</v>
      </c>
      <c r="G15" s="92" t="b">
        <v>0</v>
      </c>
    </row>
    <row r="16" spans="1:7" ht="15">
      <c r="A16" s="92" t="s">
        <v>382</v>
      </c>
      <c r="B16" s="92">
        <v>2</v>
      </c>
      <c r="C16" s="126">
        <v>0</v>
      </c>
      <c r="D16" s="92" t="s">
        <v>426</v>
      </c>
      <c r="E16" s="92" t="b">
        <v>0</v>
      </c>
      <c r="F16" s="92" t="b">
        <v>0</v>
      </c>
      <c r="G16" s="92" t="b">
        <v>0</v>
      </c>
    </row>
    <row r="17" spans="1:7" ht="15">
      <c r="A17" s="92" t="s">
        <v>364</v>
      </c>
      <c r="B17" s="92">
        <v>4</v>
      </c>
      <c r="C17" s="126">
        <v>0</v>
      </c>
      <c r="D17" s="92" t="s">
        <v>341</v>
      </c>
      <c r="E17" s="92" t="b">
        <v>0</v>
      </c>
      <c r="F17" s="92" t="b">
        <v>0</v>
      </c>
      <c r="G17" s="92" t="b">
        <v>0</v>
      </c>
    </row>
    <row r="18" spans="1:7" ht="15">
      <c r="A18" s="92" t="s">
        <v>362</v>
      </c>
      <c r="B18" s="92">
        <v>2</v>
      </c>
      <c r="C18" s="126">
        <v>0</v>
      </c>
      <c r="D18" s="92" t="s">
        <v>341</v>
      </c>
      <c r="E18" s="92" t="b">
        <v>0</v>
      </c>
      <c r="F18" s="92" t="b">
        <v>0</v>
      </c>
      <c r="G18" s="92" t="b">
        <v>0</v>
      </c>
    </row>
    <row r="19" spans="1:7" ht="15">
      <c r="A19" s="92" t="s">
        <v>375</v>
      </c>
      <c r="B19" s="92">
        <v>2</v>
      </c>
      <c r="C19" s="126">
        <v>0</v>
      </c>
      <c r="D19" s="92" t="s">
        <v>341</v>
      </c>
      <c r="E19" s="92" t="b">
        <v>0</v>
      </c>
      <c r="F19" s="92" t="b">
        <v>0</v>
      </c>
      <c r="G19" s="92" t="b">
        <v>0</v>
      </c>
    </row>
    <row r="20" spans="1:7" ht="15">
      <c r="A20" s="92" t="s">
        <v>376</v>
      </c>
      <c r="B20" s="92">
        <v>2</v>
      </c>
      <c r="C20" s="126">
        <v>0</v>
      </c>
      <c r="D20" s="92" t="s">
        <v>341</v>
      </c>
      <c r="E20" s="92" t="b">
        <v>1</v>
      </c>
      <c r="F20" s="92" t="b">
        <v>0</v>
      </c>
      <c r="G20" s="92" t="b">
        <v>0</v>
      </c>
    </row>
    <row r="21" spans="1:7" ht="15">
      <c r="A21" s="92" t="s">
        <v>377</v>
      </c>
      <c r="B21" s="92">
        <v>2</v>
      </c>
      <c r="C21" s="126">
        <v>0</v>
      </c>
      <c r="D21" s="92" t="s">
        <v>341</v>
      </c>
      <c r="E21" s="92" t="b">
        <v>0</v>
      </c>
      <c r="F21" s="92" t="b">
        <v>0</v>
      </c>
      <c r="G21" s="92" t="b">
        <v>0</v>
      </c>
    </row>
    <row r="22" spans="1:7" ht="15">
      <c r="A22" s="92" t="s">
        <v>363</v>
      </c>
      <c r="B22" s="92">
        <v>2</v>
      </c>
      <c r="C22" s="126">
        <v>0</v>
      </c>
      <c r="D22" s="92" t="s">
        <v>341</v>
      </c>
      <c r="E22" s="92" t="b">
        <v>0</v>
      </c>
      <c r="F22" s="92" t="b">
        <v>0</v>
      </c>
      <c r="G22" s="92" t="b">
        <v>0</v>
      </c>
    </row>
    <row r="23" spans="1:7" ht="15">
      <c r="A23" s="92" t="s">
        <v>379</v>
      </c>
      <c r="B23" s="92">
        <v>2</v>
      </c>
      <c r="C23" s="126">
        <v>0</v>
      </c>
      <c r="D23" s="92" t="s">
        <v>341</v>
      </c>
      <c r="E23" s="92" t="b">
        <v>0</v>
      </c>
      <c r="F23" s="92" t="b">
        <v>0</v>
      </c>
      <c r="G23" s="92" t="b">
        <v>0</v>
      </c>
    </row>
    <row r="24" spans="1:7" ht="15">
      <c r="A24" s="92" t="s">
        <v>380</v>
      </c>
      <c r="B24" s="92">
        <v>2</v>
      </c>
      <c r="C24" s="126">
        <v>0</v>
      </c>
      <c r="D24" s="92" t="s">
        <v>341</v>
      </c>
      <c r="E24" s="92" t="b">
        <v>0</v>
      </c>
      <c r="F24" s="92" t="b">
        <v>0</v>
      </c>
      <c r="G24" s="92" t="b">
        <v>0</v>
      </c>
    </row>
    <row r="25" spans="1:7" ht="15">
      <c r="A25" s="92" t="s">
        <v>381</v>
      </c>
      <c r="B25" s="92">
        <v>2</v>
      </c>
      <c r="C25" s="126">
        <v>0</v>
      </c>
      <c r="D25" s="92" t="s">
        <v>341</v>
      </c>
      <c r="E25" s="92" t="b">
        <v>0</v>
      </c>
      <c r="F25" s="92" t="b">
        <v>0</v>
      </c>
      <c r="G25" s="92" t="b">
        <v>0</v>
      </c>
    </row>
    <row r="26" spans="1:7" ht="15">
      <c r="A26" s="92" t="s">
        <v>382</v>
      </c>
      <c r="B26" s="92">
        <v>2</v>
      </c>
      <c r="C26" s="126">
        <v>0</v>
      </c>
      <c r="D26" s="92" t="s">
        <v>341</v>
      </c>
      <c r="E26" s="92" t="b">
        <v>0</v>
      </c>
      <c r="F26" s="92" t="b">
        <v>0</v>
      </c>
      <c r="G26"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430</v>
      </c>
      <c r="B1" s="13" t="s">
        <v>431</v>
      </c>
      <c r="C1" s="13" t="s">
        <v>424</v>
      </c>
      <c r="D1" s="13" t="s">
        <v>425</v>
      </c>
      <c r="E1" s="13" t="s">
        <v>432</v>
      </c>
      <c r="F1" s="13" t="s">
        <v>144</v>
      </c>
      <c r="G1" s="13" t="s">
        <v>433</v>
      </c>
      <c r="H1" s="13" t="s">
        <v>434</v>
      </c>
      <c r="I1" s="13" t="s">
        <v>435</v>
      </c>
      <c r="J1" s="13" t="s">
        <v>436</v>
      </c>
      <c r="K1" s="13" t="s">
        <v>437</v>
      </c>
      <c r="L1" s="13" t="s">
        <v>438</v>
      </c>
    </row>
    <row r="2" spans="1:12" ht="15">
      <c r="A2" s="92" t="s">
        <v>362</v>
      </c>
      <c r="B2" s="92" t="s">
        <v>375</v>
      </c>
      <c r="C2" s="92">
        <v>2</v>
      </c>
      <c r="D2" s="126">
        <v>0</v>
      </c>
      <c r="E2" s="126">
        <v>1.2041199826559248</v>
      </c>
      <c r="F2" s="92" t="s">
        <v>426</v>
      </c>
      <c r="G2" s="92" t="b">
        <v>0</v>
      </c>
      <c r="H2" s="92" t="b">
        <v>0</v>
      </c>
      <c r="I2" s="92" t="b">
        <v>0</v>
      </c>
      <c r="J2" s="92" t="b">
        <v>0</v>
      </c>
      <c r="K2" s="92" t="b">
        <v>0</v>
      </c>
      <c r="L2" s="92" t="b">
        <v>0</v>
      </c>
    </row>
    <row r="3" spans="1:12" ht="15">
      <c r="A3" s="92" t="s">
        <v>375</v>
      </c>
      <c r="B3" s="92" t="s">
        <v>376</v>
      </c>
      <c r="C3" s="92">
        <v>2</v>
      </c>
      <c r="D3" s="126">
        <v>0</v>
      </c>
      <c r="E3" s="126">
        <v>1.2041199826559248</v>
      </c>
      <c r="F3" s="92" t="s">
        <v>426</v>
      </c>
      <c r="G3" s="92" t="b">
        <v>0</v>
      </c>
      <c r="H3" s="92" t="b">
        <v>0</v>
      </c>
      <c r="I3" s="92" t="b">
        <v>0</v>
      </c>
      <c r="J3" s="92" t="b">
        <v>1</v>
      </c>
      <c r="K3" s="92" t="b">
        <v>0</v>
      </c>
      <c r="L3" s="92" t="b">
        <v>0</v>
      </c>
    </row>
    <row r="4" spans="1:12" ht="15">
      <c r="A4" s="92" t="s">
        <v>376</v>
      </c>
      <c r="B4" s="92" t="s">
        <v>377</v>
      </c>
      <c r="C4" s="92">
        <v>2</v>
      </c>
      <c r="D4" s="126">
        <v>0</v>
      </c>
      <c r="E4" s="126">
        <v>1.2041199826559248</v>
      </c>
      <c r="F4" s="92" t="s">
        <v>426</v>
      </c>
      <c r="G4" s="92" t="b">
        <v>1</v>
      </c>
      <c r="H4" s="92" t="b">
        <v>0</v>
      </c>
      <c r="I4" s="92" t="b">
        <v>0</v>
      </c>
      <c r="J4" s="92" t="b">
        <v>0</v>
      </c>
      <c r="K4" s="92" t="b">
        <v>0</v>
      </c>
      <c r="L4" s="92" t="b">
        <v>0</v>
      </c>
    </row>
    <row r="5" spans="1:12" ht="15">
      <c r="A5" s="92" t="s">
        <v>377</v>
      </c>
      <c r="B5" s="92" t="s">
        <v>363</v>
      </c>
      <c r="C5" s="92">
        <v>2</v>
      </c>
      <c r="D5" s="126">
        <v>0</v>
      </c>
      <c r="E5" s="126">
        <v>1.2041199826559248</v>
      </c>
      <c r="F5" s="92" t="s">
        <v>426</v>
      </c>
      <c r="G5" s="92" t="b">
        <v>0</v>
      </c>
      <c r="H5" s="92" t="b">
        <v>0</v>
      </c>
      <c r="I5" s="92" t="b">
        <v>0</v>
      </c>
      <c r="J5" s="92" t="b">
        <v>0</v>
      </c>
      <c r="K5" s="92" t="b">
        <v>0</v>
      </c>
      <c r="L5" s="92" t="b">
        <v>0</v>
      </c>
    </row>
    <row r="6" spans="1:12" ht="15">
      <c r="A6" s="92" t="s">
        <v>363</v>
      </c>
      <c r="B6" s="92" t="s">
        <v>364</v>
      </c>
      <c r="C6" s="92">
        <v>2</v>
      </c>
      <c r="D6" s="126">
        <v>0</v>
      </c>
      <c r="E6" s="126">
        <v>0.9030899869919435</v>
      </c>
      <c r="F6" s="92" t="s">
        <v>426</v>
      </c>
      <c r="G6" s="92" t="b">
        <v>0</v>
      </c>
      <c r="H6" s="92" t="b">
        <v>0</v>
      </c>
      <c r="I6" s="92" t="b">
        <v>0</v>
      </c>
      <c r="J6" s="92" t="b">
        <v>0</v>
      </c>
      <c r="K6" s="92" t="b">
        <v>0</v>
      </c>
      <c r="L6" s="92" t="b">
        <v>0</v>
      </c>
    </row>
    <row r="7" spans="1:12" ht="15">
      <c r="A7" s="92" t="s">
        <v>364</v>
      </c>
      <c r="B7" s="92" t="s">
        <v>379</v>
      </c>
      <c r="C7" s="92">
        <v>2</v>
      </c>
      <c r="D7" s="126">
        <v>0</v>
      </c>
      <c r="E7" s="126">
        <v>0.9030899869919435</v>
      </c>
      <c r="F7" s="92" t="s">
        <v>426</v>
      </c>
      <c r="G7" s="92" t="b">
        <v>0</v>
      </c>
      <c r="H7" s="92" t="b">
        <v>0</v>
      </c>
      <c r="I7" s="92" t="b">
        <v>0</v>
      </c>
      <c r="J7" s="92" t="b">
        <v>0</v>
      </c>
      <c r="K7" s="92" t="b">
        <v>0</v>
      </c>
      <c r="L7" s="92" t="b">
        <v>0</v>
      </c>
    </row>
    <row r="8" spans="1:12" ht="15">
      <c r="A8" s="92" t="s">
        <v>379</v>
      </c>
      <c r="B8" s="92" t="s">
        <v>380</v>
      </c>
      <c r="C8" s="92">
        <v>2</v>
      </c>
      <c r="D8" s="126">
        <v>0</v>
      </c>
      <c r="E8" s="126">
        <v>1.2041199826559248</v>
      </c>
      <c r="F8" s="92" t="s">
        <v>426</v>
      </c>
      <c r="G8" s="92" t="b">
        <v>0</v>
      </c>
      <c r="H8" s="92" t="b">
        <v>0</v>
      </c>
      <c r="I8" s="92" t="b">
        <v>0</v>
      </c>
      <c r="J8" s="92" t="b">
        <v>0</v>
      </c>
      <c r="K8" s="92" t="b">
        <v>0</v>
      </c>
      <c r="L8" s="92" t="b">
        <v>0</v>
      </c>
    </row>
    <row r="9" spans="1:12" ht="15">
      <c r="A9" s="92" t="s">
        <v>380</v>
      </c>
      <c r="B9" s="92" t="s">
        <v>381</v>
      </c>
      <c r="C9" s="92">
        <v>2</v>
      </c>
      <c r="D9" s="126">
        <v>0</v>
      </c>
      <c r="E9" s="126">
        <v>1.2041199826559248</v>
      </c>
      <c r="F9" s="92" t="s">
        <v>426</v>
      </c>
      <c r="G9" s="92" t="b">
        <v>0</v>
      </c>
      <c r="H9" s="92" t="b">
        <v>0</v>
      </c>
      <c r="I9" s="92" t="b">
        <v>0</v>
      </c>
      <c r="J9" s="92" t="b">
        <v>0</v>
      </c>
      <c r="K9" s="92" t="b">
        <v>0</v>
      </c>
      <c r="L9" s="92" t="b">
        <v>0</v>
      </c>
    </row>
    <row r="10" spans="1:12" ht="15">
      <c r="A10" s="92" t="s">
        <v>381</v>
      </c>
      <c r="B10" s="92" t="s">
        <v>364</v>
      </c>
      <c r="C10" s="92">
        <v>2</v>
      </c>
      <c r="D10" s="126">
        <v>0</v>
      </c>
      <c r="E10" s="126">
        <v>0.9030899869919435</v>
      </c>
      <c r="F10" s="92" t="s">
        <v>426</v>
      </c>
      <c r="G10" s="92" t="b">
        <v>0</v>
      </c>
      <c r="H10" s="92" t="b">
        <v>0</v>
      </c>
      <c r="I10" s="92" t="b">
        <v>0</v>
      </c>
      <c r="J10" s="92" t="b">
        <v>0</v>
      </c>
      <c r="K10" s="92" t="b">
        <v>0</v>
      </c>
      <c r="L10" s="92" t="b">
        <v>0</v>
      </c>
    </row>
    <row r="11" spans="1:12" ht="15">
      <c r="A11" s="92" t="s">
        <v>364</v>
      </c>
      <c r="B11" s="92" t="s">
        <v>382</v>
      </c>
      <c r="C11" s="92">
        <v>2</v>
      </c>
      <c r="D11" s="126">
        <v>0</v>
      </c>
      <c r="E11" s="126">
        <v>0.9030899869919435</v>
      </c>
      <c r="F11" s="92" t="s">
        <v>426</v>
      </c>
      <c r="G11" s="92" t="b">
        <v>0</v>
      </c>
      <c r="H11" s="92" t="b">
        <v>0</v>
      </c>
      <c r="I11" s="92" t="b">
        <v>0</v>
      </c>
      <c r="J11" s="92" t="b">
        <v>0</v>
      </c>
      <c r="K11" s="92" t="b">
        <v>0</v>
      </c>
      <c r="L11" s="92" t="b">
        <v>0</v>
      </c>
    </row>
    <row r="12" spans="1:12" ht="15">
      <c r="A12" s="92" t="s">
        <v>362</v>
      </c>
      <c r="B12" s="92" t="s">
        <v>375</v>
      </c>
      <c r="C12" s="92">
        <v>2</v>
      </c>
      <c r="D12" s="126">
        <v>0</v>
      </c>
      <c r="E12" s="126">
        <v>1.2041199826559248</v>
      </c>
      <c r="F12" s="92" t="s">
        <v>341</v>
      </c>
      <c r="G12" s="92" t="b">
        <v>0</v>
      </c>
      <c r="H12" s="92" t="b">
        <v>0</v>
      </c>
      <c r="I12" s="92" t="b">
        <v>0</v>
      </c>
      <c r="J12" s="92" t="b">
        <v>0</v>
      </c>
      <c r="K12" s="92" t="b">
        <v>0</v>
      </c>
      <c r="L12" s="92" t="b">
        <v>0</v>
      </c>
    </row>
    <row r="13" spans="1:12" ht="15">
      <c r="A13" s="92" t="s">
        <v>375</v>
      </c>
      <c r="B13" s="92" t="s">
        <v>376</v>
      </c>
      <c r="C13" s="92">
        <v>2</v>
      </c>
      <c r="D13" s="126">
        <v>0</v>
      </c>
      <c r="E13" s="126">
        <v>1.2041199826559248</v>
      </c>
      <c r="F13" s="92" t="s">
        <v>341</v>
      </c>
      <c r="G13" s="92" t="b">
        <v>0</v>
      </c>
      <c r="H13" s="92" t="b">
        <v>0</v>
      </c>
      <c r="I13" s="92" t="b">
        <v>0</v>
      </c>
      <c r="J13" s="92" t="b">
        <v>1</v>
      </c>
      <c r="K13" s="92" t="b">
        <v>0</v>
      </c>
      <c r="L13" s="92" t="b">
        <v>0</v>
      </c>
    </row>
    <row r="14" spans="1:12" ht="15">
      <c r="A14" s="92" t="s">
        <v>376</v>
      </c>
      <c r="B14" s="92" t="s">
        <v>377</v>
      </c>
      <c r="C14" s="92">
        <v>2</v>
      </c>
      <c r="D14" s="126">
        <v>0</v>
      </c>
      <c r="E14" s="126">
        <v>1.2041199826559248</v>
      </c>
      <c r="F14" s="92" t="s">
        <v>341</v>
      </c>
      <c r="G14" s="92" t="b">
        <v>1</v>
      </c>
      <c r="H14" s="92" t="b">
        <v>0</v>
      </c>
      <c r="I14" s="92" t="b">
        <v>0</v>
      </c>
      <c r="J14" s="92" t="b">
        <v>0</v>
      </c>
      <c r="K14" s="92" t="b">
        <v>0</v>
      </c>
      <c r="L14" s="92" t="b">
        <v>0</v>
      </c>
    </row>
    <row r="15" spans="1:12" ht="15">
      <c r="A15" s="92" t="s">
        <v>377</v>
      </c>
      <c r="B15" s="92" t="s">
        <v>363</v>
      </c>
      <c r="C15" s="92">
        <v>2</v>
      </c>
      <c r="D15" s="126">
        <v>0</v>
      </c>
      <c r="E15" s="126">
        <v>1.2041199826559248</v>
      </c>
      <c r="F15" s="92" t="s">
        <v>341</v>
      </c>
      <c r="G15" s="92" t="b">
        <v>0</v>
      </c>
      <c r="H15" s="92" t="b">
        <v>0</v>
      </c>
      <c r="I15" s="92" t="b">
        <v>0</v>
      </c>
      <c r="J15" s="92" t="b">
        <v>0</v>
      </c>
      <c r="K15" s="92" t="b">
        <v>0</v>
      </c>
      <c r="L15" s="92" t="b">
        <v>0</v>
      </c>
    </row>
    <row r="16" spans="1:12" ht="15">
      <c r="A16" s="92" t="s">
        <v>363</v>
      </c>
      <c r="B16" s="92" t="s">
        <v>364</v>
      </c>
      <c r="C16" s="92">
        <v>2</v>
      </c>
      <c r="D16" s="126">
        <v>0</v>
      </c>
      <c r="E16" s="126">
        <v>0.9030899869919435</v>
      </c>
      <c r="F16" s="92" t="s">
        <v>341</v>
      </c>
      <c r="G16" s="92" t="b">
        <v>0</v>
      </c>
      <c r="H16" s="92" t="b">
        <v>0</v>
      </c>
      <c r="I16" s="92" t="b">
        <v>0</v>
      </c>
      <c r="J16" s="92" t="b">
        <v>0</v>
      </c>
      <c r="K16" s="92" t="b">
        <v>0</v>
      </c>
      <c r="L16" s="92" t="b">
        <v>0</v>
      </c>
    </row>
    <row r="17" spans="1:12" ht="15">
      <c r="A17" s="92" t="s">
        <v>364</v>
      </c>
      <c r="B17" s="92" t="s">
        <v>379</v>
      </c>
      <c r="C17" s="92">
        <v>2</v>
      </c>
      <c r="D17" s="126">
        <v>0</v>
      </c>
      <c r="E17" s="126">
        <v>0.9030899869919435</v>
      </c>
      <c r="F17" s="92" t="s">
        <v>341</v>
      </c>
      <c r="G17" s="92" t="b">
        <v>0</v>
      </c>
      <c r="H17" s="92" t="b">
        <v>0</v>
      </c>
      <c r="I17" s="92" t="b">
        <v>0</v>
      </c>
      <c r="J17" s="92" t="b">
        <v>0</v>
      </c>
      <c r="K17" s="92" t="b">
        <v>0</v>
      </c>
      <c r="L17" s="92" t="b">
        <v>0</v>
      </c>
    </row>
    <row r="18" spans="1:12" ht="15">
      <c r="A18" s="92" t="s">
        <v>379</v>
      </c>
      <c r="B18" s="92" t="s">
        <v>380</v>
      </c>
      <c r="C18" s="92">
        <v>2</v>
      </c>
      <c r="D18" s="126">
        <v>0</v>
      </c>
      <c r="E18" s="126">
        <v>1.2041199826559248</v>
      </c>
      <c r="F18" s="92" t="s">
        <v>341</v>
      </c>
      <c r="G18" s="92" t="b">
        <v>0</v>
      </c>
      <c r="H18" s="92" t="b">
        <v>0</v>
      </c>
      <c r="I18" s="92" t="b">
        <v>0</v>
      </c>
      <c r="J18" s="92" t="b">
        <v>0</v>
      </c>
      <c r="K18" s="92" t="b">
        <v>0</v>
      </c>
      <c r="L18" s="92" t="b">
        <v>0</v>
      </c>
    </row>
    <row r="19" spans="1:12" ht="15">
      <c r="A19" s="92" t="s">
        <v>380</v>
      </c>
      <c r="B19" s="92" t="s">
        <v>381</v>
      </c>
      <c r="C19" s="92">
        <v>2</v>
      </c>
      <c r="D19" s="126">
        <v>0</v>
      </c>
      <c r="E19" s="126">
        <v>1.2041199826559248</v>
      </c>
      <c r="F19" s="92" t="s">
        <v>341</v>
      </c>
      <c r="G19" s="92" t="b">
        <v>0</v>
      </c>
      <c r="H19" s="92" t="b">
        <v>0</v>
      </c>
      <c r="I19" s="92" t="b">
        <v>0</v>
      </c>
      <c r="J19" s="92" t="b">
        <v>0</v>
      </c>
      <c r="K19" s="92" t="b">
        <v>0</v>
      </c>
      <c r="L19" s="92" t="b">
        <v>0</v>
      </c>
    </row>
    <row r="20" spans="1:12" ht="15">
      <c r="A20" s="92" t="s">
        <v>381</v>
      </c>
      <c r="B20" s="92" t="s">
        <v>364</v>
      </c>
      <c r="C20" s="92">
        <v>2</v>
      </c>
      <c r="D20" s="126">
        <v>0</v>
      </c>
      <c r="E20" s="126">
        <v>0.9030899869919435</v>
      </c>
      <c r="F20" s="92" t="s">
        <v>341</v>
      </c>
      <c r="G20" s="92" t="b">
        <v>0</v>
      </c>
      <c r="H20" s="92" t="b">
        <v>0</v>
      </c>
      <c r="I20" s="92" t="b">
        <v>0</v>
      </c>
      <c r="J20" s="92" t="b">
        <v>0</v>
      </c>
      <c r="K20" s="92" t="b">
        <v>0</v>
      </c>
      <c r="L20" s="92" t="b">
        <v>0</v>
      </c>
    </row>
    <row r="21" spans="1:12" ht="15">
      <c r="A21" s="92" t="s">
        <v>364</v>
      </c>
      <c r="B21" s="92" t="s">
        <v>382</v>
      </c>
      <c r="C21" s="92">
        <v>2</v>
      </c>
      <c r="D21" s="126">
        <v>0</v>
      </c>
      <c r="E21" s="126">
        <v>0.9030899869919435</v>
      </c>
      <c r="F21" s="92" t="s">
        <v>341</v>
      </c>
      <c r="G21" s="92" t="b">
        <v>0</v>
      </c>
      <c r="H21" s="92" t="b">
        <v>0</v>
      </c>
      <c r="I21" s="92" t="b">
        <v>0</v>
      </c>
      <c r="J21" s="92" t="b">
        <v>0</v>
      </c>
      <c r="K21" s="92" t="b">
        <v>0</v>
      </c>
      <c r="L21" s="92"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450</v>
      </c>
      <c r="B1" s="13" t="s">
        <v>34</v>
      </c>
    </row>
    <row r="2" spans="1:2" ht="15">
      <c r="A2" s="118" t="s">
        <v>212</v>
      </c>
      <c r="B2" s="86">
        <v>20</v>
      </c>
    </row>
    <row r="3" spans="1:2" ht="15">
      <c r="A3" s="118" t="s">
        <v>217</v>
      </c>
      <c r="B3" s="86">
        <v>0</v>
      </c>
    </row>
    <row r="4" spans="1:2" ht="15">
      <c r="A4" s="118" t="s">
        <v>213</v>
      </c>
      <c r="B4" s="86">
        <v>0</v>
      </c>
    </row>
    <row r="5" spans="1:2" ht="15">
      <c r="A5" s="118" t="s">
        <v>216</v>
      </c>
      <c r="B5" s="86">
        <v>0</v>
      </c>
    </row>
    <row r="6" spans="1:2" ht="15">
      <c r="A6" s="118" t="s">
        <v>214</v>
      </c>
      <c r="B6" s="86">
        <v>0</v>
      </c>
    </row>
    <row r="7" spans="1:2" ht="15">
      <c r="A7" s="118" t="s">
        <v>215</v>
      </c>
      <c r="B7"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455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192</v>
      </c>
      <c r="AU2" s="13" t="s">
        <v>252</v>
      </c>
      <c r="AV2" s="13" t="s">
        <v>253</v>
      </c>
      <c r="AW2" s="13" t="s">
        <v>254</v>
      </c>
      <c r="AX2" s="13" t="s">
        <v>255</v>
      </c>
      <c r="AY2" s="13" t="s">
        <v>256</v>
      </c>
      <c r="AZ2" s="13" t="s">
        <v>257</v>
      </c>
      <c r="BA2" s="13" t="s">
        <v>343</v>
      </c>
      <c r="BB2" s="123" t="s">
        <v>410</v>
      </c>
      <c r="BC2" s="123" t="s">
        <v>411</v>
      </c>
      <c r="BD2" s="123" t="s">
        <v>412</v>
      </c>
      <c r="BE2" s="123" t="s">
        <v>413</v>
      </c>
      <c r="BF2" s="123" t="s">
        <v>414</v>
      </c>
      <c r="BG2" s="123" t="s">
        <v>415</v>
      </c>
      <c r="BH2" s="123" t="s">
        <v>416</v>
      </c>
      <c r="BI2" s="123" t="s">
        <v>419</v>
      </c>
      <c r="BJ2" s="123" t="s">
        <v>420</v>
      </c>
      <c r="BK2" s="123" t="s">
        <v>422</v>
      </c>
      <c r="BL2" s="123" t="s">
        <v>439</v>
      </c>
      <c r="BM2" s="123" t="s">
        <v>440</v>
      </c>
      <c r="BN2" s="123" t="s">
        <v>441</v>
      </c>
      <c r="BO2" s="123" t="s">
        <v>442</v>
      </c>
      <c r="BP2" s="123" t="s">
        <v>443</v>
      </c>
      <c r="BQ2" s="123" t="s">
        <v>444</v>
      </c>
      <c r="BR2" s="123" t="s">
        <v>445</v>
      </c>
      <c r="BS2" s="123" t="s">
        <v>446</v>
      </c>
      <c r="BT2" s="123" t="s">
        <v>448</v>
      </c>
      <c r="BU2" s="3"/>
      <c r="BV2" s="3"/>
    </row>
    <row r="3" spans="1:74" ht="41.45" customHeight="1">
      <c r="A3" s="50" t="s">
        <v>212</v>
      </c>
      <c r="C3" s="53"/>
      <c r="D3" s="53" t="s">
        <v>64</v>
      </c>
      <c r="E3" s="54">
        <v>162</v>
      </c>
      <c r="F3" s="55">
        <v>100</v>
      </c>
      <c r="G3" s="113" t="s">
        <v>225</v>
      </c>
      <c r="H3" s="53"/>
      <c r="I3" s="57" t="s">
        <v>212</v>
      </c>
      <c r="J3" s="56"/>
      <c r="K3" s="56"/>
      <c r="L3" s="115" t="s">
        <v>296</v>
      </c>
      <c r="M3" s="59">
        <v>1</v>
      </c>
      <c r="N3" s="60">
        <v>4606.78759765625</v>
      </c>
      <c r="O3" s="60">
        <v>5101.8603515625</v>
      </c>
      <c r="P3" s="58"/>
      <c r="Q3" s="61"/>
      <c r="R3" s="61"/>
      <c r="S3" s="51"/>
      <c r="T3" s="51">
        <v>1</v>
      </c>
      <c r="U3" s="51">
        <v>5</v>
      </c>
      <c r="V3" s="52">
        <v>20</v>
      </c>
      <c r="W3" s="52">
        <v>0.2</v>
      </c>
      <c r="X3" s="52">
        <v>0.166667</v>
      </c>
      <c r="Y3" s="52">
        <v>2.83754</v>
      </c>
      <c r="Z3" s="52">
        <v>0</v>
      </c>
      <c r="AA3" s="52">
        <v>0.2</v>
      </c>
      <c r="AB3" s="62">
        <v>3</v>
      </c>
      <c r="AC3" s="62"/>
      <c r="AD3" s="63"/>
      <c r="AE3" s="86" t="s">
        <v>258</v>
      </c>
      <c r="AF3" s="86">
        <v>931</v>
      </c>
      <c r="AG3" s="86">
        <v>511</v>
      </c>
      <c r="AH3" s="86">
        <v>554</v>
      </c>
      <c r="AI3" s="86">
        <v>350</v>
      </c>
      <c r="AJ3" s="86"/>
      <c r="AK3" s="86" t="s">
        <v>264</v>
      </c>
      <c r="AL3" s="86" t="s">
        <v>270</v>
      </c>
      <c r="AM3" s="86"/>
      <c r="AN3" s="86"/>
      <c r="AO3" s="88">
        <v>43368.50513888889</v>
      </c>
      <c r="AP3" s="86"/>
      <c r="AQ3" s="86" t="b">
        <v>1</v>
      </c>
      <c r="AR3" s="86" t="b">
        <v>0</v>
      </c>
      <c r="AS3" s="86" t="b">
        <v>0</v>
      </c>
      <c r="AT3" s="86" t="s">
        <v>232</v>
      </c>
      <c r="AU3" s="86">
        <v>8</v>
      </c>
      <c r="AV3" s="86"/>
      <c r="AW3" s="86" t="b">
        <v>0</v>
      </c>
      <c r="AX3" s="86" t="s">
        <v>289</v>
      </c>
      <c r="AY3" s="90" t="s">
        <v>290</v>
      </c>
      <c r="AZ3" s="86" t="s">
        <v>66</v>
      </c>
      <c r="BA3" s="86" t="str">
        <f>REPLACE(INDEX(GroupVertices[Group],MATCH(Vertices[[#This Row],[Vertex]],GroupVertices[Vertex],0)),1,1,"")</f>
        <v>1</v>
      </c>
      <c r="BB3" s="51" t="s">
        <v>221</v>
      </c>
      <c r="BC3" s="51" t="s">
        <v>221</v>
      </c>
      <c r="BD3" s="51" t="s">
        <v>222</v>
      </c>
      <c r="BE3" s="51" t="s">
        <v>222</v>
      </c>
      <c r="BF3" s="51" t="s">
        <v>223</v>
      </c>
      <c r="BG3" s="51" t="s">
        <v>223</v>
      </c>
      <c r="BH3" s="124" t="s">
        <v>417</v>
      </c>
      <c r="BI3" s="124" t="s">
        <v>417</v>
      </c>
      <c r="BJ3" s="124" t="s">
        <v>398</v>
      </c>
      <c r="BK3" s="124" t="s">
        <v>398</v>
      </c>
      <c r="BL3" s="124">
        <v>2</v>
      </c>
      <c r="BM3" s="127">
        <v>5.405405405405405</v>
      </c>
      <c r="BN3" s="124">
        <v>0</v>
      </c>
      <c r="BO3" s="127">
        <v>0</v>
      </c>
      <c r="BP3" s="124">
        <v>0</v>
      </c>
      <c r="BQ3" s="127">
        <v>0</v>
      </c>
      <c r="BR3" s="124">
        <v>35</v>
      </c>
      <c r="BS3" s="127">
        <v>94.5945945945946</v>
      </c>
      <c r="BT3" s="124">
        <v>37</v>
      </c>
      <c r="BU3" s="3"/>
      <c r="BV3" s="3"/>
    </row>
    <row r="4" spans="1:77" ht="41.45" customHeight="1">
      <c r="A4" s="14" t="s">
        <v>214</v>
      </c>
      <c r="C4" s="15"/>
      <c r="D4" s="15" t="s">
        <v>64</v>
      </c>
      <c r="E4" s="94">
        <v>162.20399867001274</v>
      </c>
      <c r="F4" s="82">
        <v>99.99986708995694</v>
      </c>
      <c r="G4" s="113" t="s">
        <v>285</v>
      </c>
      <c r="H4" s="15"/>
      <c r="I4" s="16" t="s">
        <v>214</v>
      </c>
      <c r="J4" s="67"/>
      <c r="K4" s="67"/>
      <c r="L4" s="115" t="s">
        <v>297</v>
      </c>
      <c r="M4" s="95">
        <v>1.0442944870174802</v>
      </c>
      <c r="N4" s="96">
        <v>302.1140441894531</v>
      </c>
      <c r="O4" s="96">
        <v>2498.12939453125</v>
      </c>
      <c r="P4" s="78"/>
      <c r="Q4" s="97"/>
      <c r="R4" s="97"/>
      <c r="S4" s="98"/>
      <c r="T4" s="51">
        <v>1</v>
      </c>
      <c r="U4" s="51">
        <v>0</v>
      </c>
      <c r="V4" s="52">
        <v>0</v>
      </c>
      <c r="W4" s="52">
        <v>0.111111</v>
      </c>
      <c r="X4" s="52">
        <v>0.166667</v>
      </c>
      <c r="Y4" s="52">
        <v>0.63238</v>
      </c>
      <c r="Z4" s="52">
        <v>0</v>
      </c>
      <c r="AA4" s="52">
        <v>0</v>
      </c>
      <c r="AB4" s="83">
        <v>4</v>
      </c>
      <c r="AC4" s="83"/>
      <c r="AD4" s="99"/>
      <c r="AE4" s="86" t="s">
        <v>259</v>
      </c>
      <c r="AF4" s="86">
        <v>390</v>
      </c>
      <c r="AG4" s="86">
        <v>634</v>
      </c>
      <c r="AH4" s="86">
        <v>5564</v>
      </c>
      <c r="AI4" s="86">
        <v>955</v>
      </c>
      <c r="AJ4" s="86"/>
      <c r="AK4" s="86" t="s">
        <v>265</v>
      </c>
      <c r="AL4" s="86" t="s">
        <v>271</v>
      </c>
      <c r="AM4" s="90" t="s">
        <v>275</v>
      </c>
      <c r="AN4" s="86"/>
      <c r="AO4" s="88">
        <v>39751.45454861111</v>
      </c>
      <c r="AP4" s="90" t="s">
        <v>279</v>
      </c>
      <c r="AQ4" s="86" t="b">
        <v>0</v>
      </c>
      <c r="AR4" s="86" t="b">
        <v>0</v>
      </c>
      <c r="AS4" s="86" t="b">
        <v>0</v>
      </c>
      <c r="AT4" s="86" t="s">
        <v>232</v>
      </c>
      <c r="AU4" s="86">
        <v>11</v>
      </c>
      <c r="AV4" s="90" t="s">
        <v>284</v>
      </c>
      <c r="AW4" s="86" t="b">
        <v>0</v>
      </c>
      <c r="AX4" s="86" t="s">
        <v>289</v>
      </c>
      <c r="AY4" s="90" t="s">
        <v>291</v>
      </c>
      <c r="AZ4" s="86" t="s">
        <v>65</v>
      </c>
      <c r="BA4" s="86" t="str">
        <f>REPLACE(INDEX(GroupVertices[Group],MATCH(Vertices[[#This Row],[Vertex]],GroupVertices[Vertex],0)),1,1,"")</f>
        <v>1</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215</v>
      </c>
      <c r="C5" s="15"/>
      <c r="D5" s="15" t="s">
        <v>64</v>
      </c>
      <c r="E5" s="94">
        <v>200.97038007552428</v>
      </c>
      <c r="F5" s="82">
        <v>99.97460985949752</v>
      </c>
      <c r="G5" s="113" t="s">
        <v>286</v>
      </c>
      <c r="H5" s="15"/>
      <c r="I5" s="16" t="s">
        <v>215</v>
      </c>
      <c r="J5" s="67"/>
      <c r="K5" s="67"/>
      <c r="L5" s="115" t="s">
        <v>298</v>
      </c>
      <c r="M5" s="95">
        <v>9.46168749146125</v>
      </c>
      <c r="N5" s="96">
        <v>609.2601318359375</v>
      </c>
      <c r="O5" s="96">
        <v>8241.6416015625</v>
      </c>
      <c r="P5" s="78"/>
      <c r="Q5" s="97"/>
      <c r="R5" s="97"/>
      <c r="S5" s="98"/>
      <c r="T5" s="51">
        <v>1</v>
      </c>
      <c r="U5" s="51">
        <v>0</v>
      </c>
      <c r="V5" s="52">
        <v>0</v>
      </c>
      <c r="W5" s="52">
        <v>0.111111</v>
      </c>
      <c r="X5" s="52">
        <v>0.166667</v>
      </c>
      <c r="Y5" s="52">
        <v>0.63238</v>
      </c>
      <c r="Z5" s="52">
        <v>0</v>
      </c>
      <c r="AA5" s="52">
        <v>0</v>
      </c>
      <c r="AB5" s="83">
        <v>5</v>
      </c>
      <c r="AC5" s="83"/>
      <c r="AD5" s="99"/>
      <c r="AE5" s="86" t="s">
        <v>260</v>
      </c>
      <c r="AF5" s="86">
        <v>23796</v>
      </c>
      <c r="AG5" s="86">
        <v>24008</v>
      </c>
      <c r="AH5" s="86">
        <v>160211</v>
      </c>
      <c r="AI5" s="86">
        <v>143383</v>
      </c>
      <c r="AJ5" s="86"/>
      <c r="AK5" s="86" t="s">
        <v>266</v>
      </c>
      <c r="AL5" s="86"/>
      <c r="AM5" s="86"/>
      <c r="AN5" s="86"/>
      <c r="AO5" s="88">
        <v>42915.718148148146</v>
      </c>
      <c r="AP5" s="90" t="s">
        <v>280</v>
      </c>
      <c r="AQ5" s="86" t="b">
        <v>1</v>
      </c>
      <c r="AR5" s="86" t="b">
        <v>0</v>
      </c>
      <c r="AS5" s="86" t="b">
        <v>0</v>
      </c>
      <c r="AT5" s="86" t="s">
        <v>232</v>
      </c>
      <c r="AU5" s="86">
        <v>46</v>
      </c>
      <c r="AV5" s="86"/>
      <c r="AW5" s="86" t="b">
        <v>0</v>
      </c>
      <c r="AX5" s="86" t="s">
        <v>289</v>
      </c>
      <c r="AY5" s="90" t="s">
        <v>292</v>
      </c>
      <c r="AZ5" s="86" t="s">
        <v>65</v>
      </c>
      <c r="BA5" s="86"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216</v>
      </c>
      <c r="C6" s="15"/>
      <c r="D6" s="15" t="s">
        <v>64</v>
      </c>
      <c r="E6" s="94">
        <v>1000</v>
      </c>
      <c r="F6" s="82">
        <v>70</v>
      </c>
      <c r="G6" s="113" t="s">
        <v>287</v>
      </c>
      <c r="H6" s="15"/>
      <c r="I6" s="16" t="s">
        <v>216</v>
      </c>
      <c r="J6" s="67"/>
      <c r="K6" s="67"/>
      <c r="L6" s="115" t="s">
        <v>299</v>
      </c>
      <c r="M6" s="95">
        <v>9999</v>
      </c>
      <c r="N6" s="96">
        <v>6547.99267578125</v>
      </c>
      <c r="O6" s="96">
        <v>8893.228515625</v>
      </c>
      <c r="P6" s="78"/>
      <c r="Q6" s="97"/>
      <c r="R6" s="97"/>
      <c r="S6" s="98"/>
      <c r="T6" s="51">
        <v>1</v>
      </c>
      <c r="U6" s="51">
        <v>0</v>
      </c>
      <c r="V6" s="52">
        <v>0</v>
      </c>
      <c r="W6" s="52">
        <v>0.111111</v>
      </c>
      <c r="X6" s="52">
        <v>0.166667</v>
      </c>
      <c r="Y6" s="52">
        <v>0.63238</v>
      </c>
      <c r="Z6" s="52">
        <v>0</v>
      </c>
      <c r="AA6" s="52">
        <v>0</v>
      </c>
      <c r="AB6" s="83">
        <v>6</v>
      </c>
      <c r="AC6" s="83"/>
      <c r="AD6" s="99"/>
      <c r="AE6" s="86" t="s">
        <v>261</v>
      </c>
      <c r="AF6" s="86">
        <v>451</v>
      </c>
      <c r="AG6" s="86">
        <v>27763650</v>
      </c>
      <c r="AH6" s="86">
        <v>22378</v>
      </c>
      <c r="AI6" s="86">
        <v>0</v>
      </c>
      <c r="AJ6" s="86"/>
      <c r="AK6" s="86" t="s">
        <v>267</v>
      </c>
      <c r="AL6" s="86" t="s">
        <v>272</v>
      </c>
      <c r="AM6" s="90" t="s">
        <v>276</v>
      </c>
      <c r="AN6" s="86"/>
      <c r="AO6" s="88">
        <v>40931.26726851852</v>
      </c>
      <c r="AP6" s="90" t="s">
        <v>281</v>
      </c>
      <c r="AQ6" s="86" t="b">
        <v>0</v>
      </c>
      <c r="AR6" s="86" t="b">
        <v>0</v>
      </c>
      <c r="AS6" s="86" t="b">
        <v>0</v>
      </c>
      <c r="AT6" s="86" t="s">
        <v>232</v>
      </c>
      <c r="AU6" s="86">
        <v>8274</v>
      </c>
      <c r="AV6" s="90" t="s">
        <v>284</v>
      </c>
      <c r="AW6" s="86" t="b">
        <v>1</v>
      </c>
      <c r="AX6" s="86" t="s">
        <v>289</v>
      </c>
      <c r="AY6" s="90" t="s">
        <v>293</v>
      </c>
      <c r="AZ6" s="86" t="s">
        <v>65</v>
      </c>
      <c r="BA6" s="86" t="str">
        <f>REPLACE(INDEX(GroupVertices[Group],MATCH(Vertices[[#This Row],[Vertex]],GroupVertices[Vertex],0)),1,1,"")</f>
        <v>1</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217</v>
      </c>
      <c r="C7" s="15"/>
      <c r="D7" s="15" t="s">
        <v>64</v>
      </c>
      <c r="E7" s="94">
        <v>1000</v>
      </c>
      <c r="F7" s="82">
        <v>99.45402283221648</v>
      </c>
      <c r="G7" s="113" t="s">
        <v>288</v>
      </c>
      <c r="H7" s="15"/>
      <c r="I7" s="16" t="s">
        <v>217</v>
      </c>
      <c r="J7" s="67"/>
      <c r="K7" s="67"/>
      <c r="L7" s="115" t="s">
        <v>300</v>
      </c>
      <c r="M7" s="95">
        <v>182.95599078331884</v>
      </c>
      <c r="N7" s="96">
        <v>9388.2744140625</v>
      </c>
      <c r="O7" s="96">
        <v>4770.58984375</v>
      </c>
      <c r="P7" s="78"/>
      <c r="Q7" s="97"/>
      <c r="R7" s="97"/>
      <c r="S7" s="98"/>
      <c r="T7" s="51">
        <v>1</v>
      </c>
      <c r="U7" s="51">
        <v>0</v>
      </c>
      <c r="V7" s="52">
        <v>0</v>
      </c>
      <c r="W7" s="52">
        <v>0.111111</v>
      </c>
      <c r="X7" s="52">
        <v>0.166667</v>
      </c>
      <c r="Y7" s="52">
        <v>0.63238</v>
      </c>
      <c r="Z7" s="52">
        <v>0</v>
      </c>
      <c r="AA7" s="52">
        <v>0</v>
      </c>
      <c r="AB7" s="83">
        <v>7</v>
      </c>
      <c r="AC7" s="83"/>
      <c r="AD7" s="99"/>
      <c r="AE7" s="86" t="s">
        <v>262</v>
      </c>
      <c r="AF7" s="86">
        <v>9491</v>
      </c>
      <c r="AG7" s="86">
        <v>505779</v>
      </c>
      <c r="AH7" s="86">
        <v>18441</v>
      </c>
      <c r="AI7" s="86">
        <v>64</v>
      </c>
      <c r="AJ7" s="86"/>
      <c r="AK7" s="86" t="s">
        <v>268</v>
      </c>
      <c r="AL7" s="86" t="s">
        <v>273</v>
      </c>
      <c r="AM7" s="90" t="s">
        <v>277</v>
      </c>
      <c r="AN7" s="86"/>
      <c r="AO7" s="88">
        <v>39932.439351851855</v>
      </c>
      <c r="AP7" s="90" t="s">
        <v>282</v>
      </c>
      <c r="AQ7" s="86" t="b">
        <v>0</v>
      </c>
      <c r="AR7" s="86" t="b">
        <v>0</v>
      </c>
      <c r="AS7" s="86" t="b">
        <v>1</v>
      </c>
      <c r="AT7" s="86" t="s">
        <v>232</v>
      </c>
      <c r="AU7" s="86">
        <v>4985</v>
      </c>
      <c r="AV7" s="90" t="s">
        <v>284</v>
      </c>
      <c r="AW7" s="86" t="b">
        <v>1</v>
      </c>
      <c r="AX7" s="86" t="s">
        <v>289</v>
      </c>
      <c r="AY7" s="90" t="s">
        <v>294</v>
      </c>
      <c r="AZ7" s="86" t="s">
        <v>65</v>
      </c>
      <c r="BA7" s="86" t="str">
        <f>REPLACE(INDEX(GroupVertices[Group],MATCH(Vertices[[#This Row],[Vertex]],GroupVertices[Vertex],0)),1,1,"")</f>
        <v>1</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00" t="s">
        <v>213</v>
      </c>
      <c r="C8" s="101"/>
      <c r="D8" s="101" t="s">
        <v>64</v>
      </c>
      <c r="E8" s="102">
        <v>163.84262213320454</v>
      </c>
      <c r="F8" s="103">
        <v>99.99879948733462</v>
      </c>
      <c r="G8" s="114" t="s">
        <v>226</v>
      </c>
      <c r="H8" s="101"/>
      <c r="I8" s="104" t="s">
        <v>213</v>
      </c>
      <c r="J8" s="105"/>
      <c r="K8" s="105"/>
      <c r="L8" s="116" t="s">
        <v>301</v>
      </c>
      <c r="M8" s="106">
        <v>1.400090854279842</v>
      </c>
      <c r="N8" s="107">
        <v>5877.70458984375</v>
      </c>
      <c r="O8" s="107">
        <v>552.8858642578125</v>
      </c>
      <c r="P8" s="108"/>
      <c r="Q8" s="109"/>
      <c r="R8" s="109"/>
      <c r="S8" s="110"/>
      <c r="T8" s="51">
        <v>1</v>
      </c>
      <c r="U8" s="51">
        <v>1</v>
      </c>
      <c r="V8" s="52">
        <v>0</v>
      </c>
      <c r="W8" s="52">
        <v>0.111111</v>
      </c>
      <c r="X8" s="52">
        <v>0.166667</v>
      </c>
      <c r="Y8" s="52">
        <v>0.63238</v>
      </c>
      <c r="Z8" s="52">
        <v>0</v>
      </c>
      <c r="AA8" s="52">
        <v>1</v>
      </c>
      <c r="AB8" s="111">
        <v>8</v>
      </c>
      <c r="AC8" s="111"/>
      <c r="AD8" s="112"/>
      <c r="AE8" s="86" t="s">
        <v>263</v>
      </c>
      <c r="AF8" s="86">
        <v>1983</v>
      </c>
      <c r="AG8" s="86">
        <v>1622</v>
      </c>
      <c r="AH8" s="86">
        <v>31712</v>
      </c>
      <c r="AI8" s="86">
        <v>64839</v>
      </c>
      <c r="AJ8" s="86"/>
      <c r="AK8" s="86" t="s">
        <v>269</v>
      </c>
      <c r="AL8" s="86" t="s">
        <v>274</v>
      </c>
      <c r="AM8" s="90" t="s">
        <v>278</v>
      </c>
      <c r="AN8" s="86"/>
      <c r="AO8" s="88">
        <v>42757.6955787037</v>
      </c>
      <c r="AP8" s="90" t="s">
        <v>283</v>
      </c>
      <c r="AQ8" s="86" t="b">
        <v>1</v>
      </c>
      <c r="AR8" s="86" t="b">
        <v>0</v>
      </c>
      <c r="AS8" s="86" t="b">
        <v>0</v>
      </c>
      <c r="AT8" s="86" t="s">
        <v>232</v>
      </c>
      <c r="AU8" s="86">
        <v>3</v>
      </c>
      <c r="AV8" s="86"/>
      <c r="AW8" s="86" t="b">
        <v>0</v>
      </c>
      <c r="AX8" s="86" t="s">
        <v>289</v>
      </c>
      <c r="AY8" s="90" t="s">
        <v>295</v>
      </c>
      <c r="AZ8" s="86" t="s">
        <v>66</v>
      </c>
      <c r="BA8" s="86" t="str">
        <f>REPLACE(INDEX(GroupVertices[Group],MATCH(Vertices[[#This Row],[Vertex]],GroupVertices[Vertex],0)),1,1,"")</f>
        <v>1</v>
      </c>
      <c r="BB8" s="51"/>
      <c r="BC8" s="51"/>
      <c r="BD8" s="51"/>
      <c r="BE8" s="51"/>
      <c r="BF8" s="51" t="s">
        <v>224</v>
      </c>
      <c r="BG8" s="51" t="s">
        <v>224</v>
      </c>
      <c r="BH8" s="124" t="s">
        <v>418</v>
      </c>
      <c r="BI8" s="124" t="s">
        <v>418</v>
      </c>
      <c r="BJ8" s="124" t="s">
        <v>421</v>
      </c>
      <c r="BK8" s="124" t="s">
        <v>421</v>
      </c>
      <c r="BL8" s="124">
        <v>1</v>
      </c>
      <c r="BM8" s="127">
        <v>5</v>
      </c>
      <c r="BN8" s="124">
        <v>0</v>
      </c>
      <c r="BO8" s="127">
        <v>0</v>
      </c>
      <c r="BP8" s="124">
        <v>0</v>
      </c>
      <c r="BQ8" s="127">
        <v>0</v>
      </c>
      <c r="BR8" s="124">
        <v>19</v>
      </c>
      <c r="BS8" s="127">
        <v>95</v>
      </c>
      <c r="BT8" s="124">
        <v>20</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
    <dataValidation allowBlank="1" showInputMessage="1" promptTitle="Vertex Tooltip" prompt="Enter optional text that will pop up when the mouse is hovered over the vertex." errorTitle="Invalid Vertex Image Key" sqref="L3:L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
    <dataValidation allowBlank="1" showInputMessage="1" promptTitle="Vertex Label Fill Color" prompt="To select an optional fill color for the Label shape, right-click and select Select Color on the right-click menu." sqref="J3:J8"/>
    <dataValidation allowBlank="1" showInputMessage="1" promptTitle="Vertex Image File" prompt="Enter the path to an image file.  Hover over the column header for examples." errorTitle="Invalid Vertex Image Key" sqref="G3:G8"/>
    <dataValidation allowBlank="1" showInputMessage="1" promptTitle="Vertex Color" prompt="To select an optional vertex color, right-click and select Select Color on the right-click menu." sqref="C3:C8"/>
    <dataValidation allowBlank="1" showInputMessage="1" promptTitle="Vertex Opacity" prompt="Enter an optional vertex opacity between 0 (transparent) and 100 (opaque)." errorTitle="Invalid Vertex Opacity" error="The optional vertex opacity must be a whole number between 0 and 10." sqref="F3:F8"/>
    <dataValidation type="list" allowBlank="1" showInputMessage="1" showErrorMessage="1" promptTitle="Vertex Shape" prompt="Select an optional vertex shape." errorTitle="Invalid Vertex Shape" error="You have entered an invalid vertex shape.  Try selecting from the drop-down list instead." sqref="D3:D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
      <formula1>ValidVertexLabelPositions</formula1>
    </dataValidation>
    <dataValidation allowBlank="1" showInputMessage="1" showErrorMessage="1" promptTitle="Vertex Name" prompt="Enter the name of the vertex." sqref="A3:A8"/>
  </dataValidations>
  <hyperlinks>
    <hyperlink ref="AM4" r:id="rId1" display="https://t.co/jIjxLip5nd"/>
    <hyperlink ref="AM6" r:id="rId2" display="http://t.co/8rx4lFTNxZ"/>
    <hyperlink ref="AM7" r:id="rId3" display="https://t.co/i10qj4zaFW"/>
    <hyperlink ref="AM8" r:id="rId4" display="https://t.co/R4r1UzrLUr"/>
    <hyperlink ref="AP4" r:id="rId5" display="https://pbs.twimg.com/profile_banners/17063147/1544925059"/>
    <hyperlink ref="AP5" r:id="rId6" display="https://pbs.twimg.com/profile_banners/880474475829055489/1503180976"/>
    <hyperlink ref="AP6" r:id="rId7" display="https://pbs.twimg.com/profile_banners/471741741/1401303859"/>
    <hyperlink ref="AP7" r:id="rId8" display="https://pbs.twimg.com/profile_banners/36329597/1499939124"/>
    <hyperlink ref="AP8" r:id="rId9" display="https://pbs.twimg.com/profile_banners/823209014267965440/1485118941"/>
    <hyperlink ref="AV4" r:id="rId10" display="http://abs.twimg.com/images/themes/theme1/bg.png"/>
    <hyperlink ref="AV6" r:id="rId11" display="http://abs.twimg.com/images/themes/theme1/bg.png"/>
    <hyperlink ref="AV7" r:id="rId12" display="http://abs.twimg.com/images/themes/theme1/bg.png"/>
    <hyperlink ref="G3" r:id="rId13" display="http://pbs.twimg.com/profile_images/1076540241232711680/5kb7jDE5_normal.jpg"/>
    <hyperlink ref="G4" r:id="rId14" display="http://pbs.twimg.com/profile_images/1025093258974777351/CEundmyr_normal.jpg"/>
    <hyperlink ref="G5" r:id="rId15" display="http://pbs.twimg.com/profile_images/884818823844687881/eS13N_vR_normal.jpg"/>
    <hyperlink ref="G6" r:id="rId16" display="http://pbs.twimg.com/profile_images/718314653181427716/9gKTzW1d_normal.jpg"/>
    <hyperlink ref="G7" r:id="rId17" display="http://pbs.twimg.com/profile_images/881804457964699649/7Dm9pbIE_normal.jpg"/>
    <hyperlink ref="G8" r:id="rId18" display="http://pbs.twimg.com/profile_images/1033731145429471233/lR_sL9pK_normal.jpg"/>
    <hyperlink ref="AY3" r:id="rId19" display="https://twitter.com/belgianfoi"/>
    <hyperlink ref="AY4" r:id="rId20" display="https://twitter.com/likuduk"/>
    <hyperlink ref="AY5" r:id="rId21" display="https://twitter.com/americanshomer"/>
    <hyperlink ref="AY6" r:id="rId22" display="https://twitter.com/pmoindia"/>
    <hyperlink ref="AY7" r:id="rId23" display="https://twitter.com/europarl_en"/>
    <hyperlink ref="AY8" r:id="rId24" display="https://twitter.com/irishzionist"/>
  </hyperlinks>
  <printOptions/>
  <pageMargins left="0.7" right="0.7" top="0.75" bottom="0.75" header="0.3" footer="0.3"/>
  <pageSetup horizontalDpi="600" verticalDpi="600" orientation="portrait" r:id="rId29"/>
  <drawing r:id="rId28"/>
  <legacyDrawing r:id="rId26"/>
  <tableParts>
    <tablePart r:id="rId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357</v>
      </c>
      <c r="Z2" s="13" t="s">
        <v>360</v>
      </c>
      <c r="AA2" s="13" t="s">
        <v>368</v>
      </c>
      <c r="AB2" s="13" t="s">
        <v>383</v>
      </c>
      <c r="AC2" s="13" t="s">
        <v>397</v>
      </c>
      <c r="AD2" s="13" t="s">
        <v>403</v>
      </c>
      <c r="AE2" s="13" t="s">
        <v>404</v>
      </c>
      <c r="AF2" s="13" t="s">
        <v>408</v>
      </c>
      <c r="AG2" s="68" t="s">
        <v>439</v>
      </c>
      <c r="AH2" s="68" t="s">
        <v>440</v>
      </c>
      <c r="AI2" s="68" t="s">
        <v>441</v>
      </c>
      <c r="AJ2" s="68" t="s">
        <v>442</v>
      </c>
      <c r="AK2" s="68" t="s">
        <v>443</v>
      </c>
      <c r="AL2" s="68" t="s">
        <v>444</v>
      </c>
      <c r="AM2" s="68" t="s">
        <v>445</v>
      </c>
      <c r="AN2" s="68" t="s">
        <v>446</v>
      </c>
      <c r="AO2" s="68" t="s">
        <v>449</v>
      </c>
    </row>
    <row r="3" spans="1:41" ht="15">
      <c r="A3" s="85" t="s">
        <v>341</v>
      </c>
      <c r="B3" s="119" t="s">
        <v>342</v>
      </c>
      <c r="C3" s="119" t="s">
        <v>56</v>
      </c>
      <c r="D3" s="15"/>
      <c r="E3" s="15"/>
      <c r="F3" s="16" t="s">
        <v>452</v>
      </c>
      <c r="G3" s="78"/>
      <c r="H3" s="78"/>
      <c r="I3" s="64">
        <v>3</v>
      </c>
      <c r="J3" s="64"/>
      <c r="K3" s="51">
        <v>6</v>
      </c>
      <c r="L3" s="51">
        <v>6</v>
      </c>
      <c r="M3" s="51">
        <v>0</v>
      </c>
      <c r="N3" s="51">
        <v>6</v>
      </c>
      <c r="O3" s="51">
        <v>0</v>
      </c>
      <c r="P3" s="52">
        <v>0.2</v>
      </c>
      <c r="Q3" s="52">
        <v>0.3333333333333333</v>
      </c>
      <c r="R3" s="51">
        <v>1</v>
      </c>
      <c r="S3" s="51">
        <v>0</v>
      </c>
      <c r="T3" s="51">
        <v>6</v>
      </c>
      <c r="U3" s="51">
        <v>6</v>
      </c>
      <c r="V3" s="51">
        <v>2</v>
      </c>
      <c r="W3" s="52">
        <v>1.388889</v>
      </c>
      <c r="X3" s="52">
        <v>0.2</v>
      </c>
      <c r="Y3" s="86" t="s">
        <v>221</v>
      </c>
      <c r="Z3" s="86" t="s">
        <v>222</v>
      </c>
      <c r="AA3" s="86" t="s">
        <v>223</v>
      </c>
      <c r="AB3" s="92" t="s">
        <v>384</v>
      </c>
      <c r="AC3" s="92" t="s">
        <v>398</v>
      </c>
      <c r="AD3" s="92"/>
      <c r="AE3" s="92" t="s">
        <v>405</v>
      </c>
      <c r="AF3" s="92" t="s">
        <v>409</v>
      </c>
      <c r="AG3" s="124">
        <v>3</v>
      </c>
      <c r="AH3" s="127">
        <v>5.2631578947368425</v>
      </c>
      <c r="AI3" s="124">
        <v>0</v>
      </c>
      <c r="AJ3" s="127">
        <v>0</v>
      </c>
      <c r="AK3" s="124">
        <v>0</v>
      </c>
      <c r="AL3" s="127">
        <v>0</v>
      </c>
      <c r="AM3" s="124">
        <v>54</v>
      </c>
      <c r="AN3" s="127">
        <v>94.73684210526316</v>
      </c>
      <c r="AO3" s="124">
        <v>57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341</v>
      </c>
      <c r="B2" s="92" t="s">
        <v>213</v>
      </c>
      <c r="C2" s="86">
        <f>VLOOKUP(GroupVertices[[#This Row],[Vertex]],Vertices[],MATCH("ID",Vertices[[#Headers],[Vertex]:[Vertex Content Word Count]],0),FALSE)</f>
        <v>8</v>
      </c>
    </row>
    <row r="3" spans="1:3" ht="15">
      <c r="A3" s="86" t="s">
        <v>341</v>
      </c>
      <c r="B3" s="92" t="s">
        <v>212</v>
      </c>
      <c r="C3" s="86">
        <f>VLOOKUP(GroupVertices[[#This Row],[Vertex]],Vertices[],MATCH("ID",Vertices[[#Headers],[Vertex]:[Vertex Content Word Count]],0),FALSE)</f>
        <v>3</v>
      </c>
    </row>
    <row r="4" spans="1:3" ht="15">
      <c r="A4" s="86" t="s">
        <v>341</v>
      </c>
      <c r="B4" s="92" t="s">
        <v>217</v>
      </c>
      <c r="C4" s="86">
        <f>VLOOKUP(GroupVertices[[#This Row],[Vertex]],Vertices[],MATCH("ID",Vertices[[#Headers],[Vertex]:[Vertex Content Word Count]],0),FALSE)</f>
        <v>7</v>
      </c>
    </row>
    <row r="5" spans="1:3" ht="15">
      <c r="A5" s="86" t="s">
        <v>341</v>
      </c>
      <c r="B5" s="92" t="s">
        <v>216</v>
      </c>
      <c r="C5" s="86">
        <f>VLOOKUP(GroupVertices[[#This Row],[Vertex]],Vertices[],MATCH("ID",Vertices[[#Headers],[Vertex]:[Vertex Content Word Count]],0),FALSE)</f>
        <v>6</v>
      </c>
    </row>
    <row r="6" spans="1:3" ht="15">
      <c r="A6" s="86" t="s">
        <v>341</v>
      </c>
      <c r="B6" s="92" t="s">
        <v>215</v>
      </c>
      <c r="C6" s="86">
        <f>VLOOKUP(GroupVertices[[#This Row],[Vertex]],Vertices[],MATCH("ID",Vertices[[#Headers],[Vertex]:[Vertex Content Word Count]],0),FALSE)</f>
        <v>5</v>
      </c>
    </row>
    <row r="7" spans="1:3" ht="15">
      <c r="A7" s="86" t="s">
        <v>341</v>
      </c>
      <c r="B7" s="92" t="s">
        <v>214</v>
      </c>
      <c r="C7" s="86">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349</v>
      </c>
      <c r="B2" s="36" t="s">
        <v>302</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5</v>
      </c>
      <c r="N2" s="39">
        <f>MIN(Vertices[Eigenvector Centrality])</f>
        <v>0.166667</v>
      </c>
      <c r="O2" s="40">
        <f>COUNTIF(Vertices[Eigenvector Centrality],"&gt;= "&amp;N2)-COUNTIF(Vertices[Eigenvector Centrality],"&gt;="&amp;N3)</f>
        <v>0</v>
      </c>
      <c r="P2" s="39">
        <f>MIN(Vertices[PageRank])</f>
        <v>0.63238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2"/>
      <c r="B3" s="122"/>
      <c r="D3" s="34">
        <f aca="true" t="shared" si="1" ref="D3:D26">D2+($D$57-$D$2)/BinDivisor</f>
        <v>0</v>
      </c>
      <c r="E3" s="3">
        <f>COUNTIF(Vertices[Degree],"&gt;= "&amp;D3)-COUNTIF(Vertices[Degree],"&gt;="&amp;D4)</f>
        <v>0</v>
      </c>
      <c r="F3" s="41">
        <f aca="true" t="shared" si="2" ref="F3:F26">F2+($F$57-$F$2)/BinDivisor</f>
        <v>1</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0.11272716363636363</v>
      </c>
      <c r="M3" s="42">
        <f>COUNTIF(Vertices[Closeness Centrality],"&gt;= "&amp;L3)-COUNTIF(Vertices[Closeness Centrality],"&gt;="&amp;L4)</f>
        <v>0</v>
      </c>
      <c r="N3" s="41">
        <f aca="true" t="shared" si="6" ref="N3:N26">N2+($N$57-$N$2)/BinDivisor</f>
        <v>0.166667</v>
      </c>
      <c r="O3" s="42">
        <f>COUNTIF(Vertices[Eigenvector Centrality],"&gt;= "&amp;N3)-COUNTIF(Vertices[Eigenvector Centrality],"&gt;="&amp;N4)</f>
        <v>0</v>
      </c>
      <c r="P3" s="41">
        <f aca="true" t="shared" si="7" ref="P3:P26">P2+($P$57-$P$2)/BinDivisor</f>
        <v>0.6724738181818183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1</v>
      </c>
      <c r="G4" s="40">
        <f>COUNTIF(Vertices[In-Degree],"&gt;= "&amp;F4)-COUNTIF(Vertices[In-Degree],"&gt;="&amp;F5)</f>
        <v>0</v>
      </c>
      <c r="H4" s="39">
        <f t="shared" si="3"/>
        <v>0.18181818181818182</v>
      </c>
      <c r="I4" s="40">
        <f>COUNTIF(Vertices[Out-Degree],"&gt;= "&amp;H4)-COUNTIF(Vertices[Out-Degree],"&gt;="&amp;H5)</f>
        <v>0</v>
      </c>
      <c r="J4" s="39">
        <f t="shared" si="4"/>
        <v>0.7272727272727273</v>
      </c>
      <c r="K4" s="40">
        <f>COUNTIF(Vertices[Betweenness Centrality],"&gt;= "&amp;J4)-COUNTIF(Vertices[Betweenness Centrality],"&gt;="&amp;J5)</f>
        <v>0</v>
      </c>
      <c r="L4" s="39">
        <f t="shared" si="5"/>
        <v>0.11434332727272727</v>
      </c>
      <c r="M4" s="40">
        <f>COUNTIF(Vertices[Closeness Centrality],"&gt;= "&amp;L4)-COUNTIF(Vertices[Closeness Centrality],"&gt;="&amp;L5)</f>
        <v>0</v>
      </c>
      <c r="N4" s="39">
        <f t="shared" si="6"/>
        <v>0.166667</v>
      </c>
      <c r="O4" s="40">
        <f>COUNTIF(Vertices[Eigenvector Centrality],"&gt;= "&amp;N4)-COUNTIF(Vertices[Eigenvector Centrality],"&gt;="&amp;N5)</f>
        <v>0</v>
      </c>
      <c r="P4" s="39">
        <f t="shared" si="7"/>
        <v>0.7125676363636365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2"/>
      <c r="B5" s="122"/>
      <c r="D5" s="34">
        <f t="shared" si="1"/>
        <v>0</v>
      </c>
      <c r="E5" s="3">
        <f>COUNTIF(Vertices[Degree],"&gt;= "&amp;D5)-COUNTIF(Vertices[Degree],"&gt;="&amp;D6)</f>
        <v>0</v>
      </c>
      <c r="F5" s="41">
        <f t="shared" si="2"/>
        <v>1</v>
      </c>
      <c r="G5" s="42">
        <f>COUNTIF(Vertices[In-Degree],"&gt;= "&amp;F5)-COUNTIF(Vertices[In-Degree],"&gt;="&amp;F6)</f>
        <v>0</v>
      </c>
      <c r="H5" s="41">
        <f t="shared" si="3"/>
        <v>0.2727272727272727</v>
      </c>
      <c r="I5" s="42">
        <f>COUNTIF(Vertices[Out-Degree],"&gt;= "&amp;H5)-COUNTIF(Vertices[Out-Degree],"&gt;="&amp;H6)</f>
        <v>0</v>
      </c>
      <c r="J5" s="41">
        <f t="shared" si="4"/>
        <v>1.0909090909090908</v>
      </c>
      <c r="K5" s="42">
        <f>COUNTIF(Vertices[Betweenness Centrality],"&gt;= "&amp;J5)-COUNTIF(Vertices[Betweenness Centrality],"&gt;="&amp;J6)</f>
        <v>0</v>
      </c>
      <c r="L5" s="41">
        <f t="shared" si="5"/>
        <v>0.1159594909090909</v>
      </c>
      <c r="M5" s="42">
        <f>COUNTIF(Vertices[Closeness Centrality],"&gt;= "&amp;L5)-COUNTIF(Vertices[Closeness Centrality],"&gt;="&amp;L6)</f>
        <v>0</v>
      </c>
      <c r="N5" s="41">
        <f t="shared" si="6"/>
        <v>0.166667</v>
      </c>
      <c r="O5" s="42">
        <f>COUNTIF(Vertices[Eigenvector Centrality],"&gt;= "&amp;N5)-COUNTIF(Vertices[Eigenvector Centrality],"&gt;="&amp;N6)</f>
        <v>0</v>
      </c>
      <c r="P5" s="41">
        <f t="shared" si="7"/>
        <v>0.7526614545454547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1</v>
      </c>
      <c r="G6" s="40">
        <f>COUNTIF(Vertices[In-Degree],"&gt;= "&amp;F6)-COUNTIF(Vertices[In-Degree],"&gt;="&amp;F7)</f>
        <v>0</v>
      </c>
      <c r="H6" s="39">
        <f t="shared" si="3"/>
        <v>0.36363636363636365</v>
      </c>
      <c r="I6" s="40">
        <f>COUNTIF(Vertices[Out-Degree],"&gt;= "&amp;H6)-COUNTIF(Vertices[Out-Degree],"&gt;="&amp;H7)</f>
        <v>0</v>
      </c>
      <c r="J6" s="39">
        <f t="shared" si="4"/>
        <v>1.4545454545454546</v>
      </c>
      <c r="K6" s="40">
        <f>COUNTIF(Vertices[Betweenness Centrality],"&gt;= "&amp;J6)-COUNTIF(Vertices[Betweenness Centrality],"&gt;="&amp;J7)</f>
        <v>0</v>
      </c>
      <c r="L6" s="39">
        <f t="shared" si="5"/>
        <v>0.11757565454545453</v>
      </c>
      <c r="M6" s="40">
        <f>COUNTIF(Vertices[Closeness Centrality],"&gt;= "&amp;L6)-COUNTIF(Vertices[Closeness Centrality],"&gt;="&amp;L7)</f>
        <v>0</v>
      </c>
      <c r="N6" s="39">
        <f t="shared" si="6"/>
        <v>0.166667</v>
      </c>
      <c r="O6" s="40">
        <f>COUNTIF(Vertices[Eigenvector Centrality],"&gt;= "&amp;N6)-COUNTIF(Vertices[Eigenvector Centrality],"&gt;="&amp;N7)</f>
        <v>0</v>
      </c>
      <c r="P6" s="39">
        <f t="shared" si="7"/>
        <v>0.792755272727273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0.4545454545454546</v>
      </c>
      <c r="I7" s="42">
        <f>COUNTIF(Vertices[Out-Degree],"&gt;= "&amp;H7)-COUNTIF(Vertices[Out-Degree],"&gt;="&amp;H8)</f>
        <v>0</v>
      </c>
      <c r="J7" s="41">
        <f t="shared" si="4"/>
        <v>1.8181818181818183</v>
      </c>
      <c r="K7" s="42">
        <f>COUNTIF(Vertices[Betweenness Centrality],"&gt;= "&amp;J7)-COUNTIF(Vertices[Betweenness Centrality],"&gt;="&amp;J8)</f>
        <v>0</v>
      </c>
      <c r="L7" s="41">
        <f t="shared" si="5"/>
        <v>0.11919181818181816</v>
      </c>
      <c r="M7" s="42">
        <f>COUNTIF(Vertices[Closeness Centrality],"&gt;= "&amp;L7)-COUNTIF(Vertices[Closeness Centrality],"&gt;="&amp;L8)</f>
        <v>0</v>
      </c>
      <c r="N7" s="41">
        <f t="shared" si="6"/>
        <v>0.166667</v>
      </c>
      <c r="O7" s="42">
        <f>COUNTIF(Vertices[Eigenvector Centrality],"&gt;= "&amp;N7)-COUNTIF(Vertices[Eigenvector Centrality],"&gt;="&amp;N8)</f>
        <v>0</v>
      </c>
      <c r="P7" s="41">
        <f t="shared" si="7"/>
        <v>0.8328490909090912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1</v>
      </c>
      <c r="G8" s="40">
        <f>COUNTIF(Vertices[In-Degree],"&gt;= "&amp;F8)-COUNTIF(Vertices[In-Degree],"&gt;="&amp;F9)</f>
        <v>0</v>
      </c>
      <c r="H8" s="39">
        <f t="shared" si="3"/>
        <v>0.5454545454545455</v>
      </c>
      <c r="I8" s="40">
        <f>COUNTIF(Vertices[Out-Degree],"&gt;= "&amp;H8)-COUNTIF(Vertices[Out-Degree],"&gt;="&amp;H9)</f>
        <v>0</v>
      </c>
      <c r="J8" s="39">
        <f t="shared" si="4"/>
        <v>2.181818181818182</v>
      </c>
      <c r="K8" s="40">
        <f>COUNTIF(Vertices[Betweenness Centrality],"&gt;= "&amp;J8)-COUNTIF(Vertices[Betweenness Centrality],"&gt;="&amp;J9)</f>
        <v>0</v>
      </c>
      <c r="L8" s="39">
        <f t="shared" si="5"/>
        <v>0.1208079818181818</v>
      </c>
      <c r="M8" s="40">
        <f>COUNTIF(Vertices[Closeness Centrality],"&gt;= "&amp;L8)-COUNTIF(Vertices[Closeness Centrality],"&gt;="&amp;L9)</f>
        <v>0</v>
      </c>
      <c r="N8" s="39">
        <f t="shared" si="6"/>
        <v>0.166667</v>
      </c>
      <c r="O8" s="40">
        <f>COUNTIF(Vertices[Eigenvector Centrality],"&gt;= "&amp;N8)-COUNTIF(Vertices[Eigenvector Centrality],"&gt;="&amp;N9)</f>
        <v>0</v>
      </c>
      <c r="P8" s="39">
        <f t="shared" si="7"/>
        <v>0.8729429090909094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2"/>
      <c r="B9" s="122"/>
      <c r="D9" s="34">
        <f t="shared" si="1"/>
        <v>0</v>
      </c>
      <c r="E9" s="3">
        <f>COUNTIF(Vertices[Degree],"&gt;= "&amp;D9)-COUNTIF(Vertices[Degree],"&gt;="&amp;D10)</f>
        <v>0</v>
      </c>
      <c r="F9" s="41">
        <f t="shared" si="2"/>
        <v>1</v>
      </c>
      <c r="G9" s="42">
        <f>COUNTIF(Vertices[In-Degree],"&gt;= "&amp;F9)-COUNTIF(Vertices[In-Degree],"&gt;="&amp;F10)</f>
        <v>0</v>
      </c>
      <c r="H9" s="41">
        <f t="shared" si="3"/>
        <v>0.6363636363636365</v>
      </c>
      <c r="I9" s="42">
        <f>COUNTIF(Vertices[Out-Degree],"&gt;= "&amp;H9)-COUNTIF(Vertices[Out-Degree],"&gt;="&amp;H10)</f>
        <v>0</v>
      </c>
      <c r="J9" s="41">
        <f t="shared" si="4"/>
        <v>2.545454545454546</v>
      </c>
      <c r="K9" s="42">
        <f>COUNTIF(Vertices[Betweenness Centrality],"&gt;= "&amp;J9)-COUNTIF(Vertices[Betweenness Centrality],"&gt;="&amp;J10)</f>
        <v>0</v>
      </c>
      <c r="L9" s="41">
        <f t="shared" si="5"/>
        <v>0.12242414545454543</v>
      </c>
      <c r="M9" s="42">
        <f>COUNTIF(Vertices[Closeness Centrality],"&gt;= "&amp;L9)-COUNTIF(Vertices[Closeness Centrality],"&gt;="&amp;L10)</f>
        <v>0</v>
      </c>
      <c r="N9" s="41">
        <f t="shared" si="6"/>
        <v>0.166667</v>
      </c>
      <c r="O9" s="42">
        <f>COUNTIF(Vertices[Eigenvector Centrality],"&gt;= "&amp;N9)-COUNTIF(Vertices[Eigenvector Centrality],"&gt;="&amp;N10)</f>
        <v>0</v>
      </c>
      <c r="P9" s="41">
        <f t="shared" si="7"/>
        <v>0.9130367272727277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1</v>
      </c>
      <c r="G10" s="40">
        <f>COUNTIF(Vertices[In-Degree],"&gt;= "&amp;F10)-COUNTIF(Vertices[In-Degree],"&gt;="&amp;F11)</f>
        <v>0</v>
      </c>
      <c r="H10" s="39">
        <f t="shared" si="3"/>
        <v>0.7272727272727274</v>
      </c>
      <c r="I10" s="40">
        <f>COUNTIF(Vertices[Out-Degree],"&gt;= "&amp;H10)-COUNTIF(Vertices[Out-Degree],"&gt;="&amp;H11)</f>
        <v>0</v>
      </c>
      <c r="J10" s="39">
        <f t="shared" si="4"/>
        <v>2.9090909090909096</v>
      </c>
      <c r="K10" s="40">
        <f>COUNTIF(Vertices[Betweenness Centrality],"&gt;= "&amp;J10)-COUNTIF(Vertices[Betweenness Centrality],"&gt;="&amp;J11)</f>
        <v>0</v>
      </c>
      <c r="L10" s="39">
        <f t="shared" si="5"/>
        <v>0.12404030909090906</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0.9531305454545459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2"/>
      <c r="B11" s="122"/>
      <c r="D11" s="34">
        <f t="shared" si="1"/>
        <v>0</v>
      </c>
      <c r="E11" s="3">
        <f>COUNTIF(Vertices[Degree],"&gt;= "&amp;D11)-COUNTIF(Vertices[Degree],"&gt;="&amp;D12)</f>
        <v>0</v>
      </c>
      <c r="F11" s="41">
        <f t="shared" si="2"/>
        <v>1</v>
      </c>
      <c r="G11" s="42">
        <f>COUNTIF(Vertices[In-Degree],"&gt;= "&amp;F11)-COUNTIF(Vertices[In-Degree],"&gt;="&amp;F12)</f>
        <v>0</v>
      </c>
      <c r="H11" s="41">
        <f t="shared" si="3"/>
        <v>0.8181818181818183</v>
      </c>
      <c r="I11" s="42">
        <f>COUNTIF(Vertices[Out-Degree],"&gt;= "&amp;H11)-COUNTIF(Vertices[Out-Degree],"&gt;="&amp;H12)</f>
        <v>0</v>
      </c>
      <c r="J11" s="41">
        <f t="shared" si="4"/>
        <v>3.2727272727272734</v>
      </c>
      <c r="K11" s="42">
        <f>COUNTIF(Vertices[Betweenness Centrality],"&gt;= "&amp;J11)-COUNTIF(Vertices[Betweenness Centrality],"&gt;="&amp;J12)</f>
        <v>0</v>
      </c>
      <c r="L11" s="41">
        <f t="shared" si="5"/>
        <v>0.1256564727272727</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0.9932243636363641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0.2</v>
      </c>
      <c r="D12" s="34">
        <f t="shared" si="1"/>
        <v>0</v>
      </c>
      <c r="E12" s="3">
        <f>COUNTIF(Vertices[Degree],"&gt;= "&amp;D12)-COUNTIF(Vertices[Degree],"&gt;="&amp;D13)</f>
        <v>0</v>
      </c>
      <c r="F12" s="39">
        <f t="shared" si="2"/>
        <v>1</v>
      </c>
      <c r="G12" s="40">
        <f>COUNTIF(Vertices[In-Degree],"&gt;= "&amp;F12)-COUNTIF(Vertices[In-Degree],"&gt;="&amp;F13)</f>
        <v>0</v>
      </c>
      <c r="H12" s="39">
        <f t="shared" si="3"/>
        <v>0.9090909090909093</v>
      </c>
      <c r="I12" s="40">
        <f>COUNTIF(Vertices[Out-Degree],"&gt;= "&amp;H12)-COUNTIF(Vertices[Out-Degree],"&gt;="&amp;H13)</f>
        <v>0</v>
      </c>
      <c r="J12" s="39">
        <f t="shared" si="4"/>
        <v>3.636363636363637</v>
      </c>
      <c r="K12" s="40">
        <f>COUNTIF(Vertices[Betweenness Centrality],"&gt;= "&amp;J12)-COUNTIF(Vertices[Betweenness Centrality],"&gt;="&amp;J13)</f>
        <v>0</v>
      </c>
      <c r="L12" s="39">
        <f t="shared" si="5"/>
        <v>0.12727263636363634</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1.0333181818181822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0.3333333333333333</v>
      </c>
      <c r="D13" s="34">
        <f t="shared" si="1"/>
        <v>0</v>
      </c>
      <c r="E13" s="3">
        <f>COUNTIF(Vertices[Degree],"&gt;= "&amp;D13)-COUNTIF(Vertices[Degree],"&gt;="&amp;D14)</f>
        <v>0</v>
      </c>
      <c r="F13" s="41">
        <f t="shared" si="2"/>
        <v>1</v>
      </c>
      <c r="G13" s="42">
        <f>COUNTIF(Vertices[In-Degree],"&gt;= "&amp;F13)-COUNTIF(Vertices[In-Degree],"&gt;="&amp;F14)</f>
        <v>0</v>
      </c>
      <c r="H13" s="41">
        <f t="shared" si="3"/>
        <v>1.0000000000000002</v>
      </c>
      <c r="I13" s="42">
        <f>COUNTIF(Vertices[Out-Degree],"&gt;= "&amp;H13)-COUNTIF(Vertices[Out-Degree],"&gt;="&amp;H14)</f>
        <v>1</v>
      </c>
      <c r="J13" s="41">
        <f t="shared" si="4"/>
        <v>4.000000000000001</v>
      </c>
      <c r="K13" s="42">
        <f>COUNTIF(Vertices[Betweenness Centrality],"&gt;= "&amp;J13)-COUNTIF(Vertices[Betweenness Centrality],"&gt;="&amp;J14)</f>
        <v>0</v>
      </c>
      <c r="L13" s="41">
        <f t="shared" si="5"/>
        <v>0.12888879999999997</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1.0734120000000005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2"/>
      <c r="B14" s="122"/>
      <c r="D14" s="34">
        <f t="shared" si="1"/>
        <v>0</v>
      </c>
      <c r="E14" s="3">
        <f>COUNTIF(Vertices[Degree],"&gt;= "&amp;D14)-COUNTIF(Vertices[Degree],"&gt;="&amp;D15)</f>
        <v>0</v>
      </c>
      <c r="F14" s="39">
        <f t="shared" si="2"/>
        <v>1</v>
      </c>
      <c r="G14" s="40">
        <f>COUNTIF(Vertices[In-Degree],"&gt;= "&amp;F14)-COUNTIF(Vertices[In-Degree],"&gt;="&amp;F15)</f>
        <v>0</v>
      </c>
      <c r="H14" s="39">
        <f t="shared" si="3"/>
        <v>1.090909090909091</v>
      </c>
      <c r="I14" s="40">
        <f>COUNTIF(Vertices[Out-Degree],"&gt;= "&amp;H14)-COUNTIF(Vertices[Out-Degree],"&gt;="&amp;H15)</f>
        <v>0</v>
      </c>
      <c r="J14" s="39">
        <f t="shared" si="4"/>
        <v>4.363636363636364</v>
      </c>
      <c r="K14" s="40">
        <f>COUNTIF(Vertices[Betweenness Centrality],"&gt;= "&amp;J14)-COUNTIF(Vertices[Betweenness Centrality],"&gt;="&amp;J15)</f>
        <v>0</v>
      </c>
      <c r="L14" s="39">
        <f t="shared" si="5"/>
        <v>0.1305049636363636</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1.1135058181818187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v>
      </c>
      <c r="G15" s="42">
        <f>COUNTIF(Vertices[In-Degree],"&gt;= "&amp;F15)-COUNTIF(Vertices[In-Degree],"&gt;="&amp;F16)</f>
        <v>0</v>
      </c>
      <c r="H15" s="41">
        <f t="shared" si="3"/>
        <v>1.1818181818181819</v>
      </c>
      <c r="I15" s="42">
        <f>COUNTIF(Vertices[Out-Degree],"&gt;= "&amp;H15)-COUNTIF(Vertices[Out-Degree],"&gt;="&amp;H16)</f>
        <v>0</v>
      </c>
      <c r="J15" s="41">
        <f t="shared" si="4"/>
        <v>4.7272727272727275</v>
      </c>
      <c r="K15" s="42">
        <f>COUNTIF(Vertices[Betweenness Centrality],"&gt;= "&amp;J15)-COUNTIF(Vertices[Betweenness Centrality],"&gt;="&amp;J16)</f>
        <v>0</v>
      </c>
      <c r="L15" s="41">
        <f t="shared" si="5"/>
        <v>0.13212112727272723</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1.153599636363637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v>
      </c>
      <c r="G16" s="40">
        <f>COUNTIF(Vertices[In-Degree],"&gt;= "&amp;F16)-COUNTIF(Vertices[In-Degree],"&gt;="&amp;F17)</f>
        <v>0</v>
      </c>
      <c r="H16" s="39">
        <f t="shared" si="3"/>
        <v>1.2727272727272727</v>
      </c>
      <c r="I16" s="40">
        <f>COUNTIF(Vertices[Out-Degree],"&gt;= "&amp;H16)-COUNTIF(Vertices[Out-Degree],"&gt;="&amp;H17)</f>
        <v>0</v>
      </c>
      <c r="J16" s="39">
        <f t="shared" si="4"/>
        <v>5.090909090909091</v>
      </c>
      <c r="K16" s="40">
        <f>COUNTIF(Vertices[Betweenness Centrality],"&gt;= "&amp;J16)-COUNTIF(Vertices[Betweenness Centrality],"&gt;="&amp;J17)</f>
        <v>0</v>
      </c>
      <c r="L16" s="39">
        <f t="shared" si="5"/>
        <v>0.13373729090909087</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1.1936934545454552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6</v>
      </c>
      <c r="D17" s="34">
        <f t="shared" si="1"/>
        <v>0</v>
      </c>
      <c r="E17" s="3">
        <f>COUNTIF(Vertices[Degree],"&gt;= "&amp;D17)-COUNTIF(Vertices[Degree],"&gt;="&amp;D18)</f>
        <v>0</v>
      </c>
      <c r="F17" s="41">
        <f t="shared" si="2"/>
        <v>1</v>
      </c>
      <c r="G17" s="42">
        <f>COUNTIF(Vertices[In-Degree],"&gt;= "&amp;F17)-COUNTIF(Vertices[In-Degree],"&gt;="&amp;F18)</f>
        <v>0</v>
      </c>
      <c r="H17" s="41">
        <f t="shared" si="3"/>
        <v>1.3636363636363635</v>
      </c>
      <c r="I17" s="42">
        <f>COUNTIF(Vertices[Out-Degree],"&gt;= "&amp;H17)-COUNTIF(Vertices[Out-Degree],"&gt;="&amp;H18)</f>
        <v>0</v>
      </c>
      <c r="J17" s="41">
        <f t="shared" si="4"/>
        <v>5.454545454545454</v>
      </c>
      <c r="K17" s="42">
        <f>COUNTIF(Vertices[Betweenness Centrality],"&gt;= "&amp;J17)-COUNTIF(Vertices[Betweenness Centrality],"&gt;="&amp;J18)</f>
        <v>0</v>
      </c>
      <c r="L17" s="41">
        <f t="shared" si="5"/>
        <v>0.1353534545454545</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1.2337872727272734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6</v>
      </c>
      <c r="D18" s="34">
        <f t="shared" si="1"/>
        <v>0</v>
      </c>
      <c r="E18" s="3">
        <f>COUNTIF(Vertices[Degree],"&gt;= "&amp;D18)-COUNTIF(Vertices[Degree],"&gt;="&amp;D19)</f>
        <v>0</v>
      </c>
      <c r="F18" s="39">
        <f t="shared" si="2"/>
        <v>1</v>
      </c>
      <c r="G18" s="40">
        <f>COUNTIF(Vertices[In-Degree],"&gt;= "&amp;F18)-COUNTIF(Vertices[In-Degree],"&gt;="&amp;F19)</f>
        <v>0</v>
      </c>
      <c r="H18" s="39">
        <f t="shared" si="3"/>
        <v>1.4545454545454544</v>
      </c>
      <c r="I18" s="40">
        <f>COUNTIF(Vertices[Out-Degree],"&gt;= "&amp;H18)-COUNTIF(Vertices[Out-Degree],"&gt;="&amp;H19)</f>
        <v>0</v>
      </c>
      <c r="J18" s="39">
        <f t="shared" si="4"/>
        <v>5.8181818181818175</v>
      </c>
      <c r="K18" s="40">
        <f>COUNTIF(Vertices[Betweenness Centrality],"&gt;= "&amp;J18)-COUNTIF(Vertices[Betweenness Centrality],"&gt;="&amp;J19)</f>
        <v>0</v>
      </c>
      <c r="L18" s="39">
        <f t="shared" si="5"/>
        <v>0.13696961818181813</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1.2738810909090916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2"/>
      <c r="B19" s="122"/>
      <c r="D19" s="34">
        <f t="shared" si="1"/>
        <v>0</v>
      </c>
      <c r="E19" s="3">
        <f>COUNTIF(Vertices[Degree],"&gt;= "&amp;D19)-COUNTIF(Vertices[Degree],"&gt;="&amp;D20)</f>
        <v>0</v>
      </c>
      <c r="F19" s="41">
        <f t="shared" si="2"/>
        <v>1</v>
      </c>
      <c r="G19" s="42">
        <f>COUNTIF(Vertices[In-Degree],"&gt;= "&amp;F19)-COUNTIF(Vertices[In-Degree],"&gt;="&amp;F20)</f>
        <v>0</v>
      </c>
      <c r="H19" s="41">
        <f t="shared" si="3"/>
        <v>1.5454545454545452</v>
      </c>
      <c r="I19" s="42">
        <f>COUNTIF(Vertices[Out-Degree],"&gt;= "&amp;H19)-COUNTIF(Vertices[Out-Degree],"&gt;="&amp;H20)</f>
        <v>0</v>
      </c>
      <c r="J19" s="41">
        <f t="shared" si="4"/>
        <v>6.181818181818181</v>
      </c>
      <c r="K19" s="42">
        <f>COUNTIF(Vertices[Betweenness Centrality],"&gt;= "&amp;J19)-COUNTIF(Vertices[Betweenness Centrality],"&gt;="&amp;J20)</f>
        <v>0</v>
      </c>
      <c r="L19" s="41">
        <f t="shared" si="5"/>
        <v>0.13858578181818176</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1.3139749090909099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1</v>
      </c>
      <c r="G20" s="40">
        <f>COUNTIF(Vertices[In-Degree],"&gt;= "&amp;F20)-COUNTIF(Vertices[In-Degree],"&gt;="&amp;F21)</f>
        <v>0</v>
      </c>
      <c r="H20" s="39">
        <f t="shared" si="3"/>
        <v>1.636363636363636</v>
      </c>
      <c r="I20" s="40">
        <f>COUNTIF(Vertices[Out-Degree],"&gt;= "&amp;H20)-COUNTIF(Vertices[Out-Degree],"&gt;="&amp;H21)</f>
        <v>0</v>
      </c>
      <c r="J20" s="39">
        <f t="shared" si="4"/>
        <v>6.545454545454544</v>
      </c>
      <c r="K20" s="40">
        <f>COUNTIF(Vertices[Betweenness Centrality],"&gt;= "&amp;J20)-COUNTIF(Vertices[Betweenness Centrality],"&gt;="&amp;J21)</f>
        <v>0</v>
      </c>
      <c r="L20" s="39">
        <f t="shared" si="5"/>
        <v>0.1402019454545454</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1.354068727272728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1.388889</v>
      </c>
      <c r="D21" s="34">
        <f t="shared" si="1"/>
        <v>0</v>
      </c>
      <c r="E21" s="3">
        <f>COUNTIF(Vertices[Degree],"&gt;= "&amp;D21)-COUNTIF(Vertices[Degree],"&gt;="&amp;D22)</f>
        <v>0</v>
      </c>
      <c r="F21" s="41">
        <f t="shared" si="2"/>
        <v>1</v>
      </c>
      <c r="G21" s="42">
        <f>COUNTIF(Vertices[In-Degree],"&gt;= "&amp;F21)-COUNTIF(Vertices[In-Degree],"&gt;="&amp;F22)</f>
        <v>0</v>
      </c>
      <c r="H21" s="41">
        <f t="shared" si="3"/>
        <v>1.7272727272727268</v>
      </c>
      <c r="I21" s="42">
        <f>COUNTIF(Vertices[Out-Degree],"&gt;= "&amp;H21)-COUNTIF(Vertices[Out-Degree],"&gt;="&amp;H22)</f>
        <v>0</v>
      </c>
      <c r="J21" s="41">
        <f t="shared" si="4"/>
        <v>6.909090909090907</v>
      </c>
      <c r="K21" s="42">
        <f>COUNTIF(Vertices[Betweenness Centrality],"&gt;= "&amp;J21)-COUNTIF(Vertices[Betweenness Centrality],"&gt;="&amp;J22)</f>
        <v>0</v>
      </c>
      <c r="L21" s="41">
        <f t="shared" si="5"/>
        <v>0.14181810909090903</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1.3941625454545463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2"/>
      <c r="B22" s="122"/>
      <c r="D22" s="34">
        <f t="shared" si="1"/>
        <v>0</v>
      </c>
      <c r="E22" s="3">
        <f>COUNTIF(Vertices[Degree],"&gt;= "&amp;D22)-COUNTIF(Vertices[Degree],"&gt;="&amp;D23)</f>
        <v>0</v>
      </c>
      <c r="F22" s="39">
        <f t="shared" si="2"/>
        <v>1</v>
      </c>
      <c r="G22" s="40">
        <f>COUNTIF(Vertices[In-Degree],"&gt;= "&amp;F22)-COUNTIF(Vertices[In-Degree],"&gt;="&amp;F23)</f>
        <v>0</v>
      </c>
      <c r="H22" s="39">
        <f t="shared" si="3"/>
        <v>1.8181818181818177</v>
      </c>
      <c r="I22" s="40">
        <f>COUNTIF(Vertices[Out-Degree],"&gt;= "&amp;H22)-COUNTIF(Vertices[Out-Degree],"&gt;="&amp;H23)</f>
        <v>0</v>
      </c>
      <c r="J22" s="39">
        <f t="shared" si="4"/>
        <v>7.272727272727271</v>
      </c>
      <c r="K22" s="40">
        <f>COUNTIF(Vertices[Betweenness Centrality],"&gt;= "&amp;J22)-COUNTIF(Vertices[Betweenness Centrality],"&gt;="&amp;J23)</f>
        <v>0</v>
      </c>
      <c r="L22" s="39">
        <f t="shared" si="5"/>
        <v>0.14343427272727266</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1.4342563636363646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0.2</v>
      </c>
      <c r="D23" s="34">
        <f t="shared" si="1"/>
        <v>0</v>
      </c>
      <c r="E23" s="3">
        <f>COUNTIF(Vertices[Degree],"&gt;= "&amp;D23)-COUNTIF(Vertices[Degree],"&gt;="&amp;D24)</f>
        <v>0</v>
      </c>
      <c r="F23" s="41">
        <f t="shared" si="2"/>
        <v>1</v>
      </c>
      <c r="G23" s="42">
        <f>COUNTIF(Vertices[In-Degree],"&gt;= "&amp;F23)-COUNTIF(Vertices[In-Degree],"&gt;="&amp;F24)</f>
        <v>0</v>
      </c>
      <c r="H23" s="41">
        <f t="shared" si="3"/>
        <v>1.9090909090909085</v>
      </c>
      <c r="I23" s="42">
        <f>COUNTIF(Vertices[Out-Degree],"&gt;= "&amp;H23)-COUNTIF(Vertices[Out-Degree],"&gt;="&amp;H24)</f>
        <v>0</v>
      </c>
      <c r="J23" s="41">
        <f t="shared" si="4"/>
        <v>7.636363636363634</v>
      </c>
      <c r="K23" s="42">
        <f>COUNTIF(Vertices[Betweenness Centrality],"&gt;= "&amp;J23)-COUNTIF(Vertices[Betweenness Centrality],"&gt;="&amp;J24)</f>
        <v>0</v>
      </c>
      <c r="L23" s="41">
        <f t="shared" si="5"/>
        <v>0.1450504363636363</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1.4743501818181828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350</v>
      </c>
      <c r="B24" s="36">
        <v>0.138889</v>
      </c>
      <c r="D24" s="34">
        <f t="shared" si="1"/>
        <v>0</v>
      </c>
      <c r="E24" s="3">
        <f>COUNTIF(Vertices[Degree],"&gt;= "&amp;D24)-COUNTIF(Vertices[Degree],"&gt;="&amp;D25)</f>
        <v>0</v>
      </c>
      <c r="F24" s="39">
        <f t="shared" si="2"/>
        <v>1</v>
      </c>
      <c r="G24" s="40">
        <f>COUNTIF(Vertices[In-Degree],"&gt;= "&amp;F24)-COUNTIF(Vertices[In-Degree],"&gt;="&amp;F25)</f>
        <v>0</v>
      </c>
      <c r="H24" s="39">
        <f t="shared" si="3"/>
        <v>1.9999999999999993</v>
      </c>
      <c r="I24" s="40">
        <f>COUNTIF(Vertices[Out-Degree],"&gt;= "&amp;H24)-COUNTIF(Vertices[Out-Degree],"&gt;="&amp;H25)</f>
        <v>0</v>
      </c>
      <c r="J24" s="39">
        <f t="shared" si="4"/>
        <v>7.999999999999997</v>
      </c>
      <c r="K24" s="40">
        <f>COUNTIF(Vertices[Betweenness Centrality],"&gt;= "&amp;J24)-COUNTIF(Vertices[Betweenness Centrality],"&gt;="&amp;J25)</f>
        <v>0</v>
      </c>
      <c r="L24" s="39">
        <f t="shared" si="5"/>
        <v>0.14666659999999992</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1.514444000000001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2"/>
      <c r="B25" s="122"/>
      <c r="D25" s="34">
        <f t="shared" si="1"/>
        <v>0</v>
      </c>
      <c r="E25" s="3">
        <f>COUNTIF(Vertices[Degree],"&gt;= "&amp;D25)-COUNTIF(Vertices[Degree],"&gt;="&amp;D26)</f>
        <v>0</v>
      </c>
      <c r="F25" s="41">
        <f t="shared" si="2"/>
        <v>1</v>
      </c>
      <c r="G25" s="42">
        <f>COUNTIF(Vertices[In-Degree],"&gt;= "&amp;F25)-COUNTIF(Vertices[In-Degree],"&gt;="&amp;F26)</f>
        <v>0</v>
      </c>
      <c r="H25" s="41">
        <f t="shared" si="3"/>
        <v>2.0909090909090904</v>
      </c>
      <c r="I25" s="42">
        <f>COUNTIF(Vertices[Out-Degree],"&gt;= "&amp;H25)-COUNTIF(Vertices[Out-Degree],"&gt;="&amp;H26)</f>
        <v>0</v>
      </c>
      <c r="J25" s="41">
        <f t="shared" si="4"/>
        <v>8.363636363636362</v>
      </c>
      <c r="K25" s="42">
        <f>COUNTIF(Vertices[Betweenness Centrality],"&gt;= "&amp;J25)-COUNTIF(Vertices[Betweenness Centrality],"&gt;="&amp;J26)</f>
        <v>0</v>
      </c>
      <c r="L25" s="41">
        <f t="shared" si="5"/>
        <v>0.14828276363636356</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1.5545378181818192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351</v>
      </c>
      <c r="B26" s="36" t="s">
        <v>352</v>
      </c>
      <c r="D26" s="34">
        <f t="shared" si="1"/>
        <v>0</v>
      </c>
      <c r="E26" s="3">
        <f>COUNTIF(Vertices[Degree],"&gt;= "&amp;D26)-COUNTIF(Vertices[Degree],"&gt;="&amp;D28)</f>
        <v>0</v>
      </c>
      <c r="F26" s="39">
        <f t="shared" si="2"/>
        <v>1</v>
      </c>
      <c r="G26" s="40">
        <f>COUNTIF(Vertices[In-Degree],"&gt;= "&amp;F26)-COUNTIF(Vertices[In-Degree],"&gt;="&amp;F28)</f>
        <v>0</v>
      </c>
      <c r="H26" s="39">
        <f t="shared" si="3"/>
        <v>2.181818181818181</v>
      </c>
      <c r="I26" s="40">
        <f>COUNTIF(Vertices[Out-Degree],"&gt;= "&amp;H26)-COUNTIF(Vertices[Out-Degree],"&gt;="&amp;H28)</f>
        <v>0</v>
      </c>
      <c r="J26" s="39">
        <f t="shared" si="4"/>
        <v>8.727272727272725</v>
      </c>
      <c r="K26" s="40">
        <f>COUNTIF(Vertices[Betweenness Centrality],"&gt;= "&amp;J26)-COUNTIF(Vertices[Betweenness Centrality],"&gt;="&amp;J28)</f>
        <v>0</v>
      </c>
      <c r="L26" s="39">
        <f t="shared" si="5"/>
        <v>0.1498989272727272</v>
      </c>
      <c r="M26" s="40">
        <f>COUNTIF(Vertices[Closeness Centrality],"&gt;= "&amp;L26)-COUNTIF(Vertices[Closeness Centrality],"&gt;="&amp;L28)</f>
        <v>0</v>
      </c>
      <c r="N26" s="39">
        <f t="shared" si="6"/>
        <v>0.166667</v>
      </c>
      <c r="O26" s="40">
        <f>COUNTIF(Vertices[Eigenvector Centrality],"&gt;= "&amp;N26)-COUNTIF(Vertices[Eigenvector Centrality],"&gt;="&amp;N28)</f>
        <v>0</v>
      </c>
      <c r="P26" s="39">
        <f t="shared" si="7"/>
        <v>1.5946316363636375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9"/>
      <c r="G27" s="80">
        <f>COUNTIF(Vertices[In-Degree],"&gt;= "&amp;F27)-COUNTIF(Vertices[In-Degree],"&gt;="&amp;F28)</f>
        <v>-6</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-6</v>
      </c>
      <c r="P27" s="79"/>
      <c r="Q27" s="80">
        <f>COUNTIF(Vertices[Eigenvector Centrality],"&gt;= "&amp;P27)-COUNTIF(Vertices[Eigenvector Centrality],"&gt;="&amp;P28)</f>
        <v>0</v>
      </c>
      <c r="R27" s="79"/>
      <c r="S27" s="81">
        <f>COUNTIF(Vertices[Clustering Coefficient],"&gt;= "&amp;R27)-COUNTIF(Vertices[Clustering Coefficient],"&gt;="&amp;R28)</f>
        <v>-6</v>
      </c>
      <c r="T27" s="79"/>
      <c r="U27" s="80">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1</v>
      </c>
      <c r="G28" s="42">
        <f>COUNTIF(Vertices[In-Degree],"&gt;= "&amp;F28)-COUNTIF(Vertices[In-Degree],"&gt;="&amp;F40)</f>
        <v>0</v>
      </c>
      <c r="H28" s="41">
        <f>H26+($H$57-$H$2)/BinDivisor</f>
        <v>2.272727272727272</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0.15151509090909082</v>
      </c>
      <c r="M28" s="42">
        <f>COUNTIF(Vertices[Closeness Centrality],"&gt;= "&amp;L28)-COUNTIF(Vertices[Closeness Centrality],"&gt;="&amp;L40)</f>
        <v>0</v>
      </c>
      <c r="N28" s="41">
        <f>N26+($N$57-$N$2)/BinDivisor</f>
        <v>0.166667</v>
      </c>
      <c r="O28" s="42">
        <f>COUNTIF(Vertices[Eigenvector Centrality],"&gt;= "&amp;N28)-COUNTIF(Vertices[Eigenvector Centrality],"&gt;="&amp;N40)</f>
        <v>0</v>
      </c>
      <c r="P28" s="41">
        <f>P26+($P$57-$P$2)/BinDivisor</f>
        <v>1.6347254545454557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4:21" ht="15">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-6</v>
      </c>
      <c r="H38" s="79"/>
      <c r="I38" s="80">
        <f>COUNTIF(Vertices[Out-Degree],"&gt;= "&amp;H38)-COUNTIF(Vertices[Out-Degree],"&gt;="&amp;H40)</f>
        <v>-1</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-6</v>
      </c>
      <c r="P38" s="79"/>
      <c r="Q38" s="80">
        <f>COUNTIF(Vertices[Eigenvector Centrality],"&gt;= "&amp;P38)-COUNTIF(Vertices[Eigenvector Centrality],"&gt;="&amp;P40)</f>
        <v>0</v>
      </c>
      <c r="R38" s="79"/>
      <c r="S38" s="81">
        <f>COUNTIF(Vertices[Clustering Coefficient],"&gt;= "&amp;R38)-COUNTIF(Vertices[Clustering Coefficient],"&gt;="&amp;R40)</f>
        <v>-6</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-6</v>
      </c>
      <c r="H39" s="79"/>
      <c r="I39" s="80">
        <f>COUNTIF(Vertices[Out-Degree],"&gt;= "&amp;H39)-COUNTIF(Vertices[Out-Degree],"&gt;="&amp;H40)</f>
        <v>-1</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-6</v>
      </c>
      <c r="P39" s="79"/>
      <c r="Q39" s="80">
        <f>COUNTIF(Vertices[Eigenvector Centrality],"&gt;= "&amp;P39)-COUNTIF(Vertices[Eigenvector Centrality],"&gt;="&amp;P40)</f>
        <v>0</v>
      </c>
      <c r="R39" s="79"/>
      <c r="S39" s="81">
        <f>COUNTIF(Vertices[Clustering Coefficient],"&gt;= "&amp;R39)-COUNTIF(Vertices[Clustering Coefficient],"&gt;="&amp;R40)</f>
        <v>-6</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v>
      </c>
      <c r="G40" s="40">
        <f>COUNTIF(Vertices[In-Degree],"&gt;= "&amp;F40)-COUNTIF(Vertices[In-Degree],"&gt;="&amp;F41)</f>
        <v>0</v>
      </c>
      <c r="H40" s="39">
        <f>H28+($H$57-$H$2)/BinDivisor</f>
        <v>2.363636363636363</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0.15313125454545445</v>
      </c>
      <c r="M40" s="40">
        <f>COUNTIF(Vertices[Closeness Centrality],"&gt;= "&amp;L40)-COUNTIF(Vertices[Closeness Centrality],"&gt;="&amp;L41)</f>
        <v>0</v>
      </c>
      <c r="N40" s="39">
        <f>N28+($N$57-$N$2)/BinDivisor</f>
        <v>0.166667</v>
      </c>
      <c r="O40" s="40">
        <f>COUNTIF(Vertices[Eigenvector Centrality],"&gt;= "&amp;N40)-COUNTIF(Vertices[Eigenvector Centrality],"&gt;="&amp;N41)</f>
        <v>0</v>
      </c>
      <c r="P40" s="39">
        <f>P28+($P$57-$P$2)/BinDivisor</f>
        <v>1.674819272727274</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9.818181818181815</v>
      </c>
      <c r="K41" s="42">
        <f>COUNTIF(Vertices[Betweenness Centrality],"&gt;= "&amp;J41)-COUNTIF(Vertices[Betweenness Centrality],"&gt;="&amp;J42)</f>
        <v>0</v>
      </c>
      <c r="L41" s="41">
        <f aca="true" t="shared" si="14" ref="L41:L56">L40+($L$57-$L$2)/BinDivisor</f>
        <v>0.15474741818181809</v>
      </c>
      <c r="M41" s="42">
        <f>COUNTIF(Vertices[Closeness Centrality],"&gt;= "&amp;L41)-COUNTIF(Vertices[Closeness Centrality],"&gt;="&amp;L42)</f>
        <v>0</v>
      </c>
      <c r="N41" s="41">
        <f aca="true" t="shared" si="15" ref="N41:N56">N40+($N$57-$N$2)/BinDivisor</f>
        <v>0.166667</v>
      </c>
      <c r="O41" s="42">
        <f>COUNTIF(Vertices[Eigenvector Centrality],"&gt;= "&amp;N41)-COUNTIF(Vertices[Eigenvector Centrality],"&gt;="&amp;N42)</f>
        <v>0</v>
      </c>
      <c r="P41" s="41">
        <f aca="true" t="shared" si="16" ref="P41:P56">P40+($P$57-$P$2)/BinDivisor</f>
        <v>1.7149130909090922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v>
      </c>
      <c r="G42" s="40">
        <f>COUNTIF(Vertices[In-Degree],"&gt;= "&amp;F42)-COUNTIF(Vertices[In-Degree],"&gt;="&amp;F43)</f>
        <v>0</v>
      </c>
      <c r="H42" s="39">
        <f t="shared" si="12"/>
        <v>2.5454545454545445</v>
      </c>
      <c r="I42" s="40">
        <f>COUNTIF(Vertices[Out-Degree],"&gt;= "&amp;H42)-COUNTIF(Vertices[Out-Degree],"&gt;="&amp;H43)</f>
        <v>0</v>
      </c>
      <c r="J42" s="39">
        <f t="shared" si="13"/>
        <v>10.181818181818178</v>
      </c>
      <c r="K42" s="40">
        <f>COUNTIF(Vertices[Betweenness Centrality],"&gt;= "&amp;J42)-COUNTIF(Vertices[Betweenness Centrality],"&gt;="&amp;J43)</f>
        <v>0</v>
      </c>
      <c r="L42" s="39">
        <f t="shared" si="14"/>
        <v>0.15636358181818172</v>
      </c>
      <c r="M42" s="40">
        <f>COUNTIF(Vertices[Closeness Centrality],"&gt;= "&amp;L42)-COUNTIF(Vertices[Closeness Centrality],"&gt;="&amp;L43)</f>
        <v>0</v>
      </c>
      <c r="N42" s="39">
        <f t="shared" si="15"/>
        <v>0.166667</v>
      </c>
      <c r="O42" s="40">
        <f>COUNTIF(Vertices[Eigenvector Centrality],"&gt;= "&amp;N42)-COUNTIF(Vertices[Eigenvector Centrality],"&gt;="&amp;N43)</f>
        <v>0</v>
      </c>
      <c r="P42" s="39">
        <f t="shared" si="16"/>
        <v>1.7550069090909104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v>
      </c>
      <c r="G43" s="42">
        <f>COUNTIF(Vertices[In-Degree],"&gt;= "&amp;F43)-COUNTIF(Vertices[In-Degree],"&gt;="&amp;F44)</f>
        <v>0</v>
      </c>
      <c r="H43" s="41">
        <f t="shared" si="12"/>
        <v>2.6363636363636354</v>
      </c>
      <c r="I43" s="42">
        <f>COUNTIF(Vertices[Out-Degree],"&gt;= "&amp;H43)-COUNTIF(Vertices[Out-Degree],"&gt;="&amp;H44)</f>
        <v>0</v>
      </c>
      <c r="J43" s="41">
        <f t="shared" si="13"/>
        <v>10.545454545454541</v>
      </c>
      <c r="K43" s="42">
        <f>COUNTIF(Vertices[Betweenness Centrality],"&gt;= "&amp;J43)-COUNTIF(Vertices[Betweenness Centrality],"&gt;="&amp;J44)</f>
        <v>0</v>
      </c>
      <c r="L43" s="41">
        <f t="shared" si="14"/>
        <v>0.15797974545454535</v>
      </c>
      <c r="M43" s="42">
        <f>COUNTIF(Vertices[Closeness Centrality],"&gt;= "&amp;L43)-COUNTIF(Vertices[Closeness Centrality],"&gt;="&amp;L44)</f>
        <v>0</v>
      </c>
      <c r="N43" s="41">
        <f t="shared" si="15"/>
        <v>0.166667</v>
      </c>
      <c r="O43" s="42">
        <f>COUNTIF(Vertices[Eigenvector Centrality],"&gt;= "&amp;N43)-COUNTIF(Vertices[Eigenvector Centrality],"&gt;="&amp;N44)</f>
        <v>0</v>
      </c>
      <c r="P43" s="41">
        <f t="shared" si="16"/>
        <v>1.7951007272727286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v>
      </c>
      <c r="G44" s="40">
        <f>COUNTIF(Vertices[In-Degree],"&gt;= "&amp;F44)-COUNTIF(Vertices[In-Degree],"&gt;="&amp;F45)</f>
        <v>0</v>
      </c>
      <c r="H44" s="39">
        <f t="shared" si="12"/>
        <v>2.727272727272726</v>
      </c>
      <c r="I44" s="40">
        <f>COUNTIF(Vertices[Out-Degree],"&gt;= "&amp;H44)-COUNTIF(Vertices[Out-Degree],"&gt;="&amp;H45)</f>
        <v>0</v>
      </c>
      <c r="J44" s="39">
        <f t="shared" si="13"/>
        <v>10.909090909090905</v>
      </c>
      <c r="K44" s="40">
        <f>COUNTIF(Vertices[Betweenness Centrality],"&gt;= "&amp;J44)-COUNTIF(Vertices[Betweenness Centrality],"&gt;="&amp;J45)</f>
        <v>0</v>
      </c>
      <c r="L44" s="39">
        <f t="shared" si="14"/>
        <v>0.15959590909090898</v>
      </c>
      <c r="M44" s="40">
        <f>COUNTIF(Vertices[Closeness Centrality],"&gt;= "&amp;L44)-COUNTIF(Vertices[Closeness Centrality],"&gt;="&amp;L45)</f>
        <v>0</v>
      </c>
      <c r="N44" s="39">
        <f t="shared" si="15"/>
        <v>0.166667</v>
      </c>
      <c r="O44" s="40">
        <f>COUNTIF(Vertices[Eigenvector Centrality],"&gt;= "&amp;N44)-COUNTIF(Vertices[Eigenvector Centrality],"&gt;="&amp;N45)</f>
        <v>0</v>
      </c>
      <c r="P44" s="39">
        <f t="shared" si="16"/>
        <v>1.8351945454545469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v>
      </c>
      <c r="G45" s="42">
        <f>COUNTIF(Vertices[In-Degree],"&gt;= "&amp;F45)-COUNTIF(Vertices[In-Degree],"&gt;="&amp;F46)</f>
        <v>0</v>
      </c>
      <c r="H45" s="41">
        <f t="shared" si="12"/>
        <v>2.818181818181817</v>
      </c>
      <c r="I45" s="42">
        <f>COUNTIF(Vertices[Out-Degree],"&gt;= "&amp;H45)-COUNTIF(Vertices[Out-Degree],"&gt;="&amp;H46)</f>
        <v>0</v>
      </c>
      <c r="J45" s="41">
        <f t="shared" si="13"/>
        <v>11.272727272727268</v>
      </c>
      <c r="K45" s="42">
        <f>COUNTIF(Vertices[Betweenness Centrality],"&gt;= "&amp;J45)-COUNTIF(Vertices[Betweenness Centrality],"&gt;="&amp;J46)</f>
        <v>0</v>
      </c>
      <c r="L45" s="41">
        <f t="shared" si="14"/>
        <v>0.16121207272727262</v>
      </c>
      <c r="M45" s="42">
        <f>COUNTIF(Vertices[Closeness Centrality],"&gt;= "&amp;L45)-COUNTIF(Vertices[Closeness Centrality],"&gt;="&amp;L46)</f>
        <v>0</v>
      </c>
      <c r="N45" s="41">
        <f t="shared" si="15"/>
        <v>0.166667</v>
      </c>
      <c r="O45" s="42">
        <f>COUNTIF(Vertices[Eigenvector Centrality],"&gt;= "&amp;N45)-COUNTIF(Vertices[Eigenvector Centrality],"&gt;="&amp;N46)</f>
        <v>0</v>
      </c>
      <c r="P45" s="41">
        <f t="shared" si="16"/>
        <v>1.875288363636365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v>
      </c>
      <c r="G46" s="40">
        <f>COUNTIF(Vertices[In-Degree],"&gt;= "&amp;F46)-COUNTIF(Vertices[In-Degree],"&gt;="&amp;F47)</f>
        <v>0</v>
      </c>
      <c r="H46" s="39">
        <f t="shared" si="12"/>
        <v>2.909090909090908</v>
      </c>
      <c r="I46" s="40">
        <f>COUNTIF(Vertices[Out-Degree],"&gt;= "&amp;H46)-COUNTIF(Vertices[Out-Degree],"&gt;="&amp;H47)</f>
        <v>0</v>
      </c>
      <c r="J46" s="39">
        <f t="shared" si="13"/>
        <v>11.636363636363631</v>
      </c>
      <c r="K46" s="40">
        <f>COUNTIF(Vertices[Betweenness Centrality],"&gt;= "&amp;J46)-COUNTIF(Vertices[Betweenness Centrality],"&gt;="&amp;J47)</f>
        <v>0</v>
      </c>
      <c r="L46" s="39">
        <f t="shared" si="14"/>
        <v>0.16282823636363625</v>
      </c>
      <c r="M46" s="40">
        <f>COUNTIF(Vertices[Closeness Centrality],"&gt;= "&amp;L46)-COUNTIF(Vertices[Closeness Centrality],"&gt;="&amp;L47)</f>
        <v>0</v>
      </c>
      <c r="N46" s="39">
        <f t="shared" si="15"/>
        <v>0.166667</v>
      </c>
      <c r="O46" s="40">
        <f>COUNTIF(Vertices[Eigenvector Centrality],"&gt;= "&amp;N46)-COUNTIF(Vertices[Eigenvector Centrality],"&gt;="&amp;N47)</f>
        <v>0</v>
      </c>
      <c r="P46" s="39">
        <f t="shared" si="16"/>
        <v>1.9153821818181833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v>
      </c>
      <c r="G47" s="42">
        <f>COUNTIF(Vertices[In-Degree],"&gt;= "&amp;F47)-COUNTIF(Vertices[In-Degree],"&gt;="&amp;F48)</f>
        <v>0</v>
      </c>
      <c r="H47" s="41">
        <f t="shared" si="12"/>
        <v>2.9999999999999987</v>
      </c>
      <c r="I47" s="42">
        <f>COUNTIF(Vertices[Out-Degree],"&gt;= "&amp;H47)-COUNTIF(Vertices[Out-Degree],"&gt;="&amp;H48)</f>
        <v>0</v>
      </c>
      <c r="J47" s="41">
        <f t="shared" si="13"/>
        <v>11.999999999999995</v>
      </c>
      <c r="K47" s="42">
        <f>COUNTIF(Vertices[Betweenness Centrality],"&gt;= "&amp;J47)-COUNTIF(Vertices[Betweenness Centrality],"&gt;="&amp;J48)</f>
        <v>0</v>
      </c>
      <c r="L47" s="41">
        <f t="shared" si="14"/>
        <v>0.16444439999999988</v>
      </c>
      <c r="M47" s="42">
        <f>COUNTIF(Vertices[Closeness Centrality],"&gt;= "&amp;L47)-COUNTIF(Vertices[Closeness Centrality],"&gt;="&amp;L48)</f>
        <v>0</v>
      </c>
      <c r="N47" s="41">
        <f t="shared" si="15"/>
        <v>0.166667</v>
      </c>
      <c r="O47" s="42">
        <f>COUNTIF(Vertices[Eigenvector Centrality],"&gt;= "&amp;N47)-COUNTIF(Vertices[Eigenvector Centrality],"&gt;="&amp;N48)</f>
        <v>0</v>
      </c>
      <c r="P47" s="41">
        <f t="shared" si="16"/>
        <v>1.9554760000000015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v>
      </c>
      <c r="G48" s="40">
        <f>COUNTIF(Vertices[In-Degree],"&gt;= "&amp;F48)-COUNTIF(Vertices[In-Degree],"&gt;="&amp;F49)</f>
        <v>0</v>
      </c>
      <c r="H48" s="39">
        <f t="shared" si="12"/>
        <v>3.0909090909090895</v>
      </c>
      <c r="I48" s="40">
        <f>COUNTIF(Vertices[Out-Degree],"&gt;= "&amp;H48)-COUNTIF(Vertices[Out-Degree],"&gt;="&amp;H49)</f>
        <v>0</v>
      </c>
      <c r="J48" s="39">
        <f t="shared" si="13"/>
        <v>12.363636363636358</v>
      </c>
      <c r="K48" s="40">
        <f>COUNTIF(Vertices[Betweenness Centrality],"&gt;= "&amp;J48)-COUNTIF(Vertices[Betweenness Centrality],"&gt;="&amp;J49)</f>
        <v>0</v>
      </c>
      <c r="L48" s="39">
        <f t="shared" si="14"/>
        <v>0.1660605636363635</v>
      </c>
      <c r="M48" s="40">
        <f>COUNTIF(Vertices[Closeness Centrality],"&gt;= "&amp;L48)-COUNTIF(Vertices[Closeness Centrality],"&gt;="&amp;L49)</f>
        <v>0</v>
      </c>
      <c r="N48" s="39">
        <f t="shared" si="15"/>
        <v>0.166667</v>
      </c>
      <c r="O48" s="40">
        <f>COUNTIF(Vertices[Eigenvector Centrality],"&gt;= "&amp;N48)-COUNTIF(Vertices[Eigenvector Centrality],"&gt;="&amp;N49)</f>
        <v>0</v>
      </c>
      <c r="P48" s="39">
        <f t="shared" si="16"/>
        <v>1.9955698181818198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v>
      </c>
      <c r="G49" s="42">
        <f>COUNTIF(Vertices[In-Degree],"&gt;= "&amp;F49)-COUNTIF(Vertices[In-Degree],"&gt;="&amp;F50)</f>
        <v>0</v>
      </c>
      <c r="H49" s="41">
        <f t="shared" si="12"/>
        <v>3.1818181818181803</v>
      </c>
      <c r="I49" s="42">
        <f>COUNTIF(Vertices[Out-Degree],"&gt;= "&amp;H49)-COUNTIF(Vertices[Out-Degree],"&gt;="&amp;H50)</f>
        <v>0</v>
      </c>
      <c r="J49" s="41">
        <f t="shared" si="13"/>
        <v>12.727272727272721</v>
      </c>
      <c r="K49" s="42">
        <f>COUNTIF(Vertices[Betweenness Centrality],"&gt;= "&amp;J49)-COUNTIF(Vertices[Betweenness Centrality],"&gt;="&amp;J50)</f>
        <v>0</v>
      </c>
      <c r="L49" s="41">
        <f t="shared" si="14"/>
        <v>0.16767672727272714</v>
      </c>
      <c r="M49" s="42">
        <f>COUNTIF(Vertices[Closeness Centrality],"&gt;= "&amp;L49)-COUNTIF(Vertices[Closeness Centrality],"&gt;="&amp;L50)</f>
        <v>0</v>
      </c>
      <c r="N49" s="41">
        <f t="shared" si="15"/>
        <v>0.166667</v>
      </c>
      <c r="O49" s="42">
        <f>COUNTIF(Vertices[Eigenvector Centrality],"&gt;= "&amp;N49)-COUNTIF(Vertices[Eigenvector Centrality],"&gt;="&amp;N50)</f>
        <v>0</v>
      </c>
      <c r="P49" s="41">
        <f t="shared" si="16"/>
        <v>2.035663636363638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v>
      </c>
      <c r="G50" s="40">
        <f>COUNTIF(Vertices[In-Degree],"&gt;= "&amp;F50)-COUNTIF(Vertices[In-Degree],"&gt;="&amp;F51)</f>
        <v>0</v>
      </c>
      <c r="H50" s="39">
        <f t="shared" si="12"/>
        <v>3.272727272727271</v>
      </c>
      <c r="I50" s="40">
        <f>COUNTIF(Vertices[Out-Degree],"&gt;= "&amp;H50)-COUNTIF(Vertices[Out-Degree],"&gt;="&amp;H51)</f>
        <v>0</v>
      </c>
      <c r="J50" s="39">
        <f t="shared" si="13"/>
        <v>13.090909090909085</v>
      </c>
      <c r="K50" s="40">
        <f>COUNTIF(Vertices[Betweenness Centrality],"&gt;= "&amp;J50)-COUNTIF(Vertices[Betweenness Centrality],"&gt;="&amp;J51)</f>
        <v>0</v>
      </c>
      <c r="L50" s="39">
        <f t="shared" si="14"/>
        <v>0.16929289090909078</v>
      </c>
      <c r="M50" s="40">
        <f>COUNTIF(Vertices[Closeness Centrality],"&gt;= "&amp;L50)-COUNTIF(Vertices[Closeness Centrality],"&gt;="&amp;L51)</f>
        <v>0</v>
      </c>
      <c r="N50" s="39">
        <f t="shared" si="15"/>
        <v>0.166667</v>
      </c>
      <c r="O50" s="40">
        <f>COUNTIF(Vertices[Eigenvector Centrality],"&gt;= "&amp;N50)-COUNTIF(Vertices[Eigenvector Centrality],"&gt;="&amp;N51)</f>
        <v>0</v>
      </c>
      <c r="P50" s="39">
        <f t="shared" si="16"/>
        <v>2.075757454545456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v>
      </c>
      <c r="G51" s="42">
        <f>COUNTIF(Vertices[In-Degree],"&gt;= "&amp;F51)-COUNTIF(Vertices[In-Degree],"&gt;="&amp;F52)</f>
        <v>0</v>
      </c>
      <c r="H51" s="41">
        <f t="shared" si="12"/>
        <v>3.363636363636362</v>
      </c>
      <c r="I51" s="42">
        <f>COUNTIF(Vertices[Out-Degree],"&gt;= "&amp;H51)-COUNTIF(Vertices[Out-Degree],"&gt;="&amp;H52)</f>
        <v>0</v>
      </c>
      <c r="J51" s="41">
        <f t="shared" si="13"/>
        <v>13.454545454545448</v>
      </c>
      <c r="K51" s="42">
        <f>COUNTIF(Vertices[Betweenness Centrality],"&gt;= "&amp;J51)-COUNTIF(Vertices[Betweenness Centrality],"&gt;="&amp;J52)</f>
        <v>0</v>
      </c>
      <c r="L51" s="41">
        <f t="shared" si="14"/>
        <v>0.1709090545454544</v>
      </c>
      <c r="M51" s="42">
        <f>COUNTIF(Vertices[Closeness Centrality],"&gt;= "&amp;L51)-COUNTIF(Vertices[Closeness Centrality],"&gt;="&amp;L52)</f>
        <v>0</v>
      </c>
      <c r="N51" s="41">
        <f t="shared" si="15"/>
        <v>0.166667</v>
      </c>
      <c r="O51" s="42">
        <f>COUNTIF(Vertices[Eigenvector Centrality],"&gt;= "&amp;N51)-COUNTIF(Vertices[Eigenvector Centrality],"&gt;="&amp;N52)</f>
        <v>0</v>
      </c>
      <c r="P51" s="41">
        <f t="shared" si="16"/>
        <v>2.115851272727274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v>
      </c>
      <c r="G52" s="40">
        <f>COUNTIF(Vertices[In-Degree],"&gt;= "&amp;F52)-COUNTIF(Vertices[In-Degree],"&gt;="&amp;F53)</f>
        <v>0</v>
      </c>
      <c r="H52" s="39">
        <f t="shared" si="12"/>
        <v>3.454545454545453</v>
      </c>
      <c r="I52" s="40">
        <f>COUNTIF(Vertices[Out-Degree],"&gt;= "&amp;H52)-COUNTIF(Vertices[Out-Degree],"&gt;="&amp;H53)</f>
        <v>0</v>
      </c>
      <c r="J52" s="39">
        <f t="shared" si="13"/>
        <v>13.818181818181811</v>
      </c>
      <c r="K52" s="40">
        <f>COUNTIF(Vertices[Betweenness Centrality],"&gt;= "&amp;J52)-COUNTIF(Vertices[Betweenness Centrality],"&gt;="&amp;J53)</f>
        <v>0</v>
      </c>
      <c r="L52" s="39">
        <f t="shared" si="14"/>
        <v>0.17252521818181804</v>
      </c>
      <c r="M52" s="40">
        <f>COUNTIF(Vertices[Closeness Centrality],"&gt;= "&amp;L52)-COUNTIF(Vertices[Closeness Centrality],"&gt;="&amp;L53)</f>
        <v>0</v>
      </c>
      <c r="N52" s="39">
        <f t="shared" si="15"/>
        <v>0.166667</v>
      </c>
      <c r="O52" s="40">
        <f>COUNTIF(Vertices[Eigenvector Centrality],"&gt;= "&amp;N52)-COUNTIF(Vertices[Eigenvector Centrality],"&gt;="&amp;N53)</f>
        <v>0</v>
      </c>
      <c r="P52" s="39">
        <f t="shared" si="16"/>
        <v>2.155945090909092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v>
      </c>
      <c r="G53" s="42">
        <f>COUNTIF(Vertices[In-Degree],"&gt;= "&amp;F53)-COUNTIF(Vertices[In-Degree],"&gt;="&amp;F54)</f>
        <v>0</v>
      </c>
      <c r="H53" s="41">
        <f t="shared" si="12"/>
        <v>3.5454545454545436</v>
      </c>
      <c r="I53" s="42">
        <f>COUNTIF(Vertices[Out-Degree],"&gt;= "&amp;H53)-COUNTIF(Vertices[Out-Degree],"&gt;="&amp;H54)</f>
        <v>0</v>
      </c>
      <c r="J53" s="41">
        <f t="shared" si="13"/>
        <v>14.181818181818175</v>
      </c>
      <c r="K53" s="42">
        <f>COUNTIF(Vertices[Betweenness Centrality],"&gt;= "&amp;J53)-COUNTIF(Vertices[Betweenness Centrality],"&gt;="&amp;J54)</f>
        <v>0</v>
      </c>
      <c r="L53" s="41">
        <f t="shared" si="14"/>
        <v>0.17414138181818167</v>
      </c>
      <c r="M53" s="42">
        <f>COUNTIF(Vertices[Closeness Centrality],"&gt;= "&amp;L53)-COUNTIF(Vertices[Closeness Centrality],"&gt;="&amp;L54)</f>
        <v>0</v>
      </c>
      <c r="N53" s="41">
        <f t="shared" si="15"/>
        <v>0.166667</v>
      </c>
      <c r="O53" s="42">
        <f>COUNTIF(Vertices[Eigenvector Centrality],"&gt;= "&amp;N53)-COUNTIF(Vertices[Eigenvector Centrality],"&gt;="&amp;N54)</f>
        <v>0</v>
      </c>
      <c r="P53" s="41">
        <f t="shared" si="16"/>
        <v>2.19603890909091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v>
      </c>
      <c r="G54" s="40">
        <f>COUNTIF(Vertices[In-Degree],"&gt;= "&amp;F54)-COUNTIF(Vertices[In-Degree],"&gt;="&amp;F55)</f>
        <v>0</v>
      </c>
      <c r="H54" s="39">
        <f t="shared" si="12"/>
        <v>3.6363636363636345</v>
      </c>
      <c r="I54" s="40">
        <f>COUNTIF(Vertices[Out-Degree],"&gt;= "&amp;H54)-COUNTIF(Vertices[Out-Degree],"&gt;="&amp;H55)</f>
        <v>0</v>
      </c>
      <c r="J54" s="39">
        <f t="shared" si="13"/>
        <v>14.545454545454538</v>
      </c>
      <c r="K54" s="40">
        <f>COUNTIF(Vertices[Betweenness Centrality],"&gt;= "&amp;J54)-COUNTIF(Vertices[Betweenness Centrality],"&gt;="&amp;J55)</f>
        <v>0</v>
      </c>
      <c r="L54" s="39">
        <f t="shared" si="14"/>
        <v>0.1757575454545453</v>
      </c>
      <c r="M54" s="40">
        <f>COUNTIF(Vertices[Closeness Centrality],"&gt;= "&amp;L54)-COUNTIF(Vertices[Closeness Centrality],"&gt;="&amp;L55)</f>
        <v>0</v>
      </c>
      <c r="N54" s="39">
        <f t="shared" si="15"/>
        <v>0.166667</v>
      </c>
      <c r="O54" s="40">
        <f>COUNTIF(Vertices[Eigenvector Centrality],"&gt;= "&amp;N54)-COUNTIF(Vertices[Eigenvector Centrality],"&gt;="&amp;N55)</f>
        <v>0</v>
      </c>
      <c r="P54" s="39">
        <f t="shared" si="16"/>
        <v>2.236132727272728</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v>
      </c>
      <c r="G55" s="42">
        <f>COUNTIF(Vertices[In-Degree],"&gt;= "&amp;F55)-COUNTIF(Vertices[In-Degree],"&gt;="&amp;F56)</f>
        <v>0</v>
      </c>
      <c r="H55" s="41">
        <f t="shared" si="12"/>
        <v>3.7272727272727253</v>
      </c>
      <c r="I55" s="42">
        <f>COUNTIF(Vertices[Out-Degree],"&gt;= "&amp;H55)-COUNTIF(Vertices[Out-Degree],"&gt;="&amp;H56)</f>
        <v>0</v>
      </c>
      <c r="J55" s="41">
        <f t="shared" si="13"/>
        <v>14.909090909090901</v>
      </c>
      <c r="K55" s="42">
        <f>COUNTIF(Vertices[Betweenness Centrality],"&gt;= "&amp;J55)-COUNTIF(Vertices[Betweenness Centrality],"&gt;="&amp;J56)</f>
        <v>0</v>
      </c>
      <c r="L55" s="41">
        <f t="shared" si="14"/>
        <v>0.17737370909090894</v>
      </c>
      <c r="M55" s="42">
        <f>COUNTIF(Vertices[Closeness Centrality],"&gt;= "&amp;L55)-COUNTIF(Vertices[Closeness Centrality],"&gt;="&amp;L56)</f>
        <v>0</v>
      </c>
      <c r="N55" s="41">
        <f t="shared" si="15"/>
        <v>0.166667</v>
      </c>
      <c r="O55" s="42">
        <f>COUNTIF(Vertices[Eigenvector Centrality],"&gt;= "&amp;N55)-COUNTIF(Vertices[Eigenvector Centrality],"&gt;="&amp;N56)</f>
        <v>0</v>
      </c>
      <c r="P55" s="41">
        <f t="shared" si="16"/>
        <v>2.276226545454546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v>
      </c>
      <c r="G56" s="40">
        <f>COUNTIF(Vertices[In-Degree],"&gt;= "&amp;F56)-COUNTIF(Vertices[In-Degree],"&gt;="&amp;F57)</f>
        <v>0</v>
      </c>
      <c r="H56" s="39">
        <f t="shared" si="12"/>
        <v>3.818181818181816</v>
      </c>
      <c r="I56" s="40">
        <f>COUNTIF(Vertices[Out-Degree],"&gt;= "&amp;H56)-COUNTIF(Vertices[Out-Degree],"&gt;="&amp;H57)</f>
        <v>0</v>
      </c>
      <c r="J56" s="39">
        <f t="shared" si="13"/>
        <v>15.272727272727264</v>
      </c>
      <c r="K56" s="40">
        <f>COUNTIF(Vertices[Betweenness Centrality],"&gt;= "&amp;J56)-COUNTIF(Vertices[Betweenness Centrality],"&gt;="&amp;J57)</f>
        <v>0</v>
      </c>
      <c r="L56" s="39">
        <f t="shared" si="14"/>
        <v>0.17898987272727257</v>
      </c>
      <c r="M56" s="40">
        <f>COUNTIF(Vertices[Closeness Centrality],"&gt;= "&amp;L56)-COUNTIF(Vertices[Closeness Centrality],"&gt;="&amp;L57)</f>
        <v>0</v>
      </c>
      <c r="N56" s="39">
        <f t="shared" si="15"/>
        <v>0.166667</v>
      </c>
      <c r="O56" s="40">
        <f>COUNTIF(Vertices[Eigenvector Centrality],"&gt;= "&amp;N56)-COUNTIF(Vertices[Eigenvector Centrality],"&gt;="&amp;N57)</f>
        <v>0</v>
      </c>
      <c r="P56" s="39">
        <f t="shared" si="16"/>
        <v>2.316320363636364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6</v>
      </c>
      <c r="H57" s="43">
        <f>MAX(Vertices[Out-Degree])</f>
        <v>5</v>
      </c>
      <c r="I57" s="44">
        <f>COUNTIF(Vertices[Out-Degree],"&gt;= "&amp;H57)-COUNTIF(Vertices[Out-Degree],"&gt;="&amp;H58)</f>
        <v>1</v>
      </c>
      <c r="J57" s="43">
        <f>MAX(Vertices[Betweenness Centrality])</f>
        <v>20</v>
      </c>
      <c r="K57" s="44">
        <f>COUNTIF(Vertices[Betweenness Centrality],"&gt;= "&amp;J57)-COUNTIF(Vertices[Betweenness Centrality],"&gt;="&amp;J58)</f>
        <v>1</v>
      </c>
      <c r="L57" s="43">
        <f>MAX(Vertices[Closeness Centrality])</f>
        <v>0.2</v>
      </c>
      <c r="M57" s="44">
        <f>COUNTIF(Vertices[Closeness Centrality],"&gt;= "&amp;L57)-COUNTIF(Vertices[Closeness Centrality],"&gt;="&amp;L58)</f>
        <v>1</v>
      </c>
      <c r="N57" s="43">
        <f>MAX(Vertices[Eigenvector Centrality])</f>
        <v>0.166667</v>
      </c>
      <c r="O57" s="44">
        <f>COUNTIF(Vertices[Eigenvector Centrality],"&gt;= "&amp;N57)-COUNTIF(Vertices[Eigenvector Centrality],"&gt;="&amp;N58)</f>
        <v>6</v>
      </c>
      <c r="P57" s="43">
        <f>MAX(Vertices[PageRank])</f>
        <v>2.83754</v>
      </c>
      <c r="Q57" s="44">
        <f>COUNTIF(Vertices[PageRank],"&gt;= "&amp;P57)-COUNTIF(Vertices[PageRank],"&gt;="&amp;P58)</f>
        <v>1</v>
      </c>
      <c r="R57" s="43">
        <f>MAX(Vertices[Clustering Coefficient])</f>
        <v>0</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1</v>
      </c>
    </row>
    <row r="70" spans="1:2" ht="15">
      <c r="A70" s="35" t="s">
        <v>89</v>
      </c>
      <c r="B70" s="48">
        <f>IF(COUNT(Vertices[In-Degree])&gt;0,F57,NoMetricMessage)</f>
        <v>1</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3.3333333333333335</v>
      </c>
    </row>
    <row r="100" spans="1:2" ht="15">
      <c r="A100" s="35" t="s">
        <v>103</v>
      </c>
      <c r="B100" s="49">
        <f>_xlfn.IFERROR(MEDIAN(Vertices[Betweenness Centrality]),NoMetricMessage)</f>
        <v>0</v>
      </c>
    </row>
    <row r="111" spans="1:2" ht="15">
      <c r="A111" s="35" t="s">
        <v>106</v>
      </c>
      <c r="B111" s="49">
        <f>IF(COUNT(Vertices[Closeness Centrality])&gt;0,L2,NoMetricMessage)</f>
        <v>0.111111</v>
      </c>
    </row>
    <row r="112" spans="1:2" ht="15">
      <c r="A112" s="35" t="s">
        <v>107</v>
      </c>
      <c r="B112" s="49">
        <f>IF(COUNT(Vertices[Closeness Centrality])&gt;0,L57,NoMetricMessage)</f>
        <v>0.2</v>
      </c>
    </row>
    <row r="113" spans="1:2" ht="15">
      <c r="A113" s="35" t="s">
        <v>108</v>
      </c>
      <c r="B113" s="49">
        <f>_xlfn.IFERROR(AVERAGE(Vertices[Closeness Centrality]),NoMetricMessage)</f>
        <v>0.12592583333333332</v>
      </c>
    </row>
    <row r="114" spans="1:2" ht="15">
      <c r="A114" s="35" t="s">
        <v>109</v>
      </c>
      <c r="B114" s="49">
        <f>_xlfn.IFERROR(MEDIAN(Vertices[Closeness Centrality]),NoMetricMessage)</f>
        <v>0.111111</v>
      </c>
    </row>
    <row r="125" spans="1:2" ht="15">
      <c r="A125" s="35" t="s">
        <v>112</v>
      </c>
      <c r="B125" s="49">
        <f>IF(COUNT(Vertices[Eigenvector Centrality])&gt;0,N2,NoMetricMessage)</f>
        <v>0.166667</v>
      </c>
    </row>
    <row r="126" spans="1:2" ht="15">
      <c r="A126" s="35" t="s">
        <v>113</v>
      </c>
      <c r="B126" s="49">
        <f>IF(COUNT(Vertices[Eigenvector Centrality])&gt;0,N57,NoMetricMessage)</f>
        <v>0.166667</v>
      </c>
    </row>
    <row r="127" spans="1:2" ht="15">
      <c r="A127" s="35" t="s">
        <v>114</v>
      </c>
      <c r="B127" s="49">
        <f>_xlfn.IFERROR(AVERAGE(Vertices[Eigenvector Centrality]),NoMetricMessage)</f>
        <v>0.166667</v>
      </c>
    </row>
    <row r="128" spans="1:2" ht="15">
      <c r="A128" s="35" t="s">
        <v>115</v>
      </c>
      <c r="B128" s="49">
        <f>_xlfn.IFERROR(MEDIAN(Vertices[Eigenvector Centrality]),NoMetricMessage)</f>
        <v>0.166667</v>
      </c>
    </row>
    <row r="139" spans="1:2" ht="15">
      <c r="A139" s="35" t="s">
        <v>140</v>
      </c>
      <c r="B139" s="49">
        <f>IF(COUNT(Vertices[PageRank])&gt;0,P2,NoMetricMessage)</f>
        <v>0.63238</v>
      </c>
    </row>
    <row r="140" spans="1:2" ht="15">
      <c r="A140" s="35" t="s">
        <v>141</v>
      </c>
      <c r="B140" s="49">
        <f>IF(COUNT(Vertices[PageRank])&gt;0,P57,NoMetricMessage)</f>
        <v>2.83754</v>
      </c>
    </row>
    <row r="141" spans="1:2" ht="15">
      <c r="A141" s="35" t="s">
        <v>142</v>
      </c>
      <c r="B141" s="49">
        <f>_xlfn.IFERROR(AVERAGE(Vertices[PageRank]),NoMetricMessage)</f>
        <v>0.9999066666666669</v>
      </c>
    </row>
    <row r="142" spans="1:2" ht="15">
      <c r="A142" s="35" t="s">
        <v>143</v>
      </c>
      <c r="B142" s="49">
        <f>_xlfn.IFERROR(MEDIAN(Vertices[PageRank]),NoMetricMessage)</f>
        <v>0.63238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v>
      </c>
      <c r="K7" s="13" t="s">
        <v>305</v>
      </c>
    </row>
    <row r="8" spans="1:11" ht="409.5">
      <c r="A8"/>
      <c r="B8">
        <v>2</v>
      </c>
      <c r="C8">
        <v>2</v>
      </c>
      <c r="D8" t="s">
        <v>61</v>
      </c>
      <c r="E8" t="s">
        <v>61</v>
      </c>
      <c r="H8" t="s">
        <v>73</v>
      </c>
      <c r="J8" t="s">
        <v>306</v>
      </c>
      <c r="K8" s="13" t="s">
        <v>307</v>
      </c>
    </row>
    <row r="9" spans="1:11" ht="409.5">
      <c r="A9"/>
      <c r="B9">
        <v>3</v>
      </c>
      <c r="C9">
        <v>4</v>
      </c>
      <c r="D9" t="s">
        <v>62</v>
      </c>
      <c r="E9" t="s">
        <v>62</v>
      </c>
      <c r="H9" t="s">
        <v>74</v>
      </c>
      <c r="J9" t="s">
        <v>308</v>
      </c>
      <c r="K9" s="117" t="s">
        <v>309</v>
      </c>
    </row>
    <row r="10" spans="1:11" ht="409.5">
      <c r="A10"/>
      <c r="B10">
        <v>4</v>
      </c>
      <c r="D10" t="s">
        <v>63</v>
      </c>
      <c r="E10" t="s">
        <v>63</v>
      </c>
      <c r="H10" t="s">
        <v>75</v>
      </c>
      <c r="J10" t="s">
        <v>310</v>
      </c>
      <c r="K10" s="13" t="s">
        <v>311</v>
      </c>
    </row>
    <row r="11" spans="1:11" ht="15">
      <c r="A11"/>
      <c r="B11">
        <v>5</v>
      </c>
      <c r="D11" t="s">
        <v>46</v>
      </c>
      <c r="E11">
        <v>1</v>
      </c>
      <c r="H11" t="s">
        <v>76</v>
      </c>
      <c r="J11" t="s">
        <v>312</v>
      </c>
      <c r="K11" t="s">
        <v>313</v>
      </c>
    </row>
    <row r="12" spans="1:11" ht="15">
      <c r="A12"/>
      <c r="B12"/>
      <c r="D12" t="s">
        <v>64</v>
      </c>
      <c r="E12">
        <v>2</v>
      </c>
      <c r="H12">
        <v>0</v>
      </c>
      <c r="J12" t="s">
        <v>314</v>
      </c>
      <c r="K12" t="s">
        <v>315</v>
      </c>
    </row>
    <row r="13" spans="1:11" ht="15">
      <c r="A13"/>
      <c r="B13"/>
      <c r="D13">
        <v>1</v>
      </c>
      <c r="E13">
        <v>3</v>
      </c>
      <c r="H13">
        <v>1</v>
      </c>
      <c r="J13" t="s">
        <v>316</v>
      </c>
      <c r="K13" t="s">
        <v>317</v>
      </c>
    </row>
    <row r="14" spans="4:11" ht="15">
      <c r="D14">
        <v>2</v>
      </c>
      <c r="E14">
        <v>4</v>
      </c>
      <c r="H14">
        <v>2</v>
      </c>
      <c r="J14" t="s">
        <v>318</v>
      </c>
      <c r="K14" t="s">
        <v>319</v>
      </c>
    </row>
    <row r="15" spans="4:11" ht="15">
      <c r="D15">
        <v>3</v>
      </c>
      <c r="E15">
        <v>5</v>
      </c>
      <c r="H15">
        <v>3</v>
      </c>
      <c r="J15" t="s">
        <v>320</v>
      </c>
      <c r="K15" t="s">
        <v>321</v>
      </c>
    </row>
    <row r="16" spans="4:11" ht="15">
      <c r="D16">
        <v>4</v>
      </c>
      <c r="E16">
        <v>6</v>
      </c>
      <c r="H16">
        <v>4</v>
      </c>
      <c r="J16" t="s">
        <v>322</v>
      </c>
      <c r="K16" t="s">
        <v>323</v>
      </c>
    </row>
    <row r="17" spans="4:11" ht="15">
      <c r="D17">
        <v>5</v>
      </c>
      <c r="E17">
        <v>7</v>
      </c>
      <c r="H17">
        <v>5</v>
      </c>
      <c r="J17" t="s">
        <v>324</v>
      </c>
      <c r="K17" t="s">
        <v>325</v>
      </c>
    </row>
    <row r="18" spans="4:11" ht="15">
      <c r="D18">
        <v>6</v>
      </c>
      <c r="E18">
        <v>8</v>
      </c>
      <c r="H18">
        <v>6</v>
      </c>
      <c r="J18" t="s">
        <v>326</v>
      </c>
      <c r="K18" t="s">
        <v>327</v>
      </c>
    </row>
    <row r="19" spans="4:11" ht="15">
      <c r="D19">
        <v>7</v>
      </c>
      <c r="E19">
        <v>9</v>
      </c>
      <c r="H19">
        <v>7</v>
      </c>
      <c r="J19" t="s">
        <v>328</v>
      </c>
      <c r="K19" t="s">
        <v>329</v>
      </c>
    </row>
    <row r="20" spans="4:11" ht="15">
      <c r="D20">
        <v>8</v>
      </c>
      <c r="H20">
        <v>8</v>
      </c>
      <c r="J20" t="s">
        <v>330</v>
      </c>
      <c r="K20" t="s">
        <v>331</v>
      </c>
    </row>
    <row r="21" spans="4:11" ht="409.5">
      <c r="D21">
        <v>9</v>
      </c>
      <c r="H21">
        <v>9</v>
      </c>
      <c r="J21" t="s">
        <v>332</v>
      </c>
      <c r="K21" s="13" t="s">
        <v>333</v>
      </c>
    </row>
    <row r="22" spans="4:11" ht="409.5">
      <c r="D22">
        <v>10</v>
      </c>
      <c r="J22" t="s">
        <v>334</v>
      </c>
      <c r="K22" s="13" t="s">
        <v>335</v>
      </c>
    </row>
    <row r="23" spans="4:11" ht="409.5">
      <c r="D23">
        <v>11</v>
      </c>
      <c r="J23" t="s">
        <v>336</v>
      </c>
      <c r="K23" s="13" t="s">
        <v>337</v>
      </c>
    </row>
    <row r="24" spans="10:11" ht="409.5">
      <c r="J24" t="s">
        <v>338</v>
      </c>
      <c r="K24" s="13" t="s">
        <v>456</v>
      </c>
    </row>
    <row r="25" spans="10:11" ht="15">
      <c r="J25" t="s">
        <v>339</v>
      </c>
      <c r="K25" t="b">
        <v>0</v>
      </c>
    </row>
    <row r="26" spans="10:11" ht="15">
      <c r="J26" t="s">
        <v>453</v>
      </c>
      <c r="K26" t="s">
        <v>454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346</v>
      </c>
      <c r="B2" s="121" t="s">
        <v>347</v>
      </c>
      <c r="C2" s="68" t="s">
        <v>348</v>
      </c>
    </row>
    <row r="3" spans="1:3" ht="15">
      <c r="A3" s="120" t="s">
        <v>341</v>
      </c>
      <c r="B3" s="120" t="s">
        <v>341</v>
      </c>
      <c r="C3" s="36">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353</v>
      </c>
      <c r="B1" s="13" t="s">
        <v>354</v>
      </c>
      <c r="C1" s="13" t="s">
        <v>355</v>
      </c>
      <c r="D1" s="13" t="s">
        <v>356</v>
      </c>
    </row>
    <row r="2" spans="1:4" ht="15">
      <c r="A2" s="90" t="s">
        <v>221</v>
      </c>
      <c r="B2" s="86">
        <v>1</v>
      </c>
      <c r="C2" s="90" t="s">
        <v>221</v>
      </c>
      <c r="D2" s="86">
        <v>1</v>
      </c>
    </row>
    <row r="5" spans="1:4" ht="15" customHeight="1">
      <c r="A5" s="13" t="s">
        <v>358</v>
      </c>
      <c r="B5" s="13" t="s">
        <v>354</v>
      </c>
      <c r="C5" s="13" t="s">
        <v>359</v>
      </c>
      <c r="D5" s="13" t="s">
        <v>356</v>
      </c>
    </row>
    <row r="6" spans="1:4" ht="15">
      <c r="A6" s="86" t="s">
        <v>222</v>
      </c>
      <c r="B6" s="86">
        <v>1</v>
      </c>
      <c r="C6" s="86" t="s">
        <v>222</v>
      </c>
      <c r="D6" s="86">
        <v>1</v>
      </c>
    </row>
    <row r="9" spans="1:4" ht="15" customHeight="1">
      <c r="A9" s="13" t="s">
        <v>361</v>
      </c>
      <c r="B9" s="13" t="s">
        <v>354</v>
      </c>
      <c r="C9" s="13" t="s">
        <v>367</v>
      </c>
      <c r="D9" s="13" t="s">
        <v>356</v>
      </c>
    </row>
    <row r="10" spans="1:4" ht="15">
      <c r="A10" s="86" t="s">
        <v>362</v>
      </c>
      <c r="B10" s="86">
        <v>2</v>
      </c>
      <c r="C10" s="86" t="s">
        <v>362</v>
      </c>
      <c r="D10" s="86">
        <v>2</v>
      </c>
    </row>
    <row r="11" spans="1:4" ht="15">
      <c r="A11" s="86" t="s">
        <v>363</v>
      </c>
      <c r="B11" s="86">
        <v>2</v>
      </c>
      <c r="C11" s="86" t="s">
        <v>363</v>
      </c>
      <c r="D11" s="86">
        <v>2</v>
      </c>
    </row>
    <row r="12" spans="1:4" ht="15">
      <c r="A12" s="86" t="s">
        <v>364</v>
      </c>
      <c r="B12" s="86">
        <v>2</v>
      </c>
      <c r="C12" s="86" t="s">
        <v>364</v>
      </c>
      <c r="D12" s="86">
        <v>2</v>
      </c>
    </row>
    <row r="13" spans="1:4" ht="15">
      <c r="A13" s="86" t="s">
        <v>365</v>
      </c>
      <c r="B13" s="86">
        <v>1</v>
      </c>
      <c r="C13" s="86" t="s">
        <v>365</v>
      </c>
      <c r="D13" s="86">
        <v>1</v>
      </c>
    </row>
    <row r="14" spans="1:4" ht="15">
      <c r="A14" s="86" t="s">
        <v>366</v>
      </c>
      <c r="B14" s="86">
        <v>1</v>
      </c>
      <c r="C14" s="86" t="s">
        <v>366</v>
      </c>
      <c r="D14" s="86">
        <v>1</v>
      </c>
    </row>
    <row r="17" spans="1:4" ht="15" customHeight="1">
      <c r="A17" s="13" t="s">
        <v>369</v>
      </c>
      <c r="B17" s="13" t="s">
        <v>354</v>
      </c>
      <c r="C17" s="13" t="s">
        <v>378</v>
      </c>
      <c r="D17" s="13" t="s">
        <v>356</v>
      </c>
    </row>
    <row r="18" spans="1:4" ht="15">
      <c r="A18" s="92" t="s">
        <v>370</v>
      </c>
      <c r="B18" s="92">
        <v>3</v>
      </c>
      <c r="C18" s="92" t="s">
        <v>364</v>
      </c>
      <c r="D18" s="92">
        <v>4</v>
      </c>
    </row>
    <row r="19" spans="1:4" ht="15">
      <c r="A19" s="92" t="s">
        <v>371</v>
      </c>
      <c r="B19" s="92">
        <v>0</v>
      </c>
      <c r="C19" s="92" t="s">
        <v>362</v>
      </c>
      <c r="D19" s="92">
        <v>2</v>
      </c>
    </row>
    <row r="20" spans="1:4" ht="15">
      <c r="A20" s="92" t="s">
        <v>372</v>
      </c>
      <c r="B20" s="92">
        <v>0</v>
      </c>
      <c r="C20" s="92" t="s">
        <v>375</v>
      </c>
      <c r="D20" s="92">
        <v>2</v>
      </c>
    </row>
    <row r="21" spans="1:4" ht="15">
      <c r="A21" s="92" t="s">
        <v>373</v>
      </c>
      <c r="B21" s="92">
        <v>54</v>
      </c>
      <c r="C21" s="92" t="s">
        <v>376</v>
      </c>
      <c r="D21" s="92">
        <v>2</v>
      </c>
    </row>
    <row r="22" spans="1:4" ht="15">
      <c r="A22" s="92" t="s">
        <v>374</v>
      </c>
      <c r="B22" s="92">
        <v>57</v>
      </c>
      <c r="C22" s="92" t="s">
        <v>377</v>
      </c>
      <c r="D22" s="92">
        <v>2</v>
      </c>
    </row>
    <row r="23" spans="1:4" ht="15">
      <c r="A23" s="92" t="s">
        <v>364</v>
      </c>
      <c r="B23" s="92">
        <v>4</v>
      </c>
      <c r="C23" s="92" t="s">
        <v>363</v>
      </c>
      <c r="D23" s="92">
        <v>2</v>
      </c>
    </row>
    <row r="24" spans="1:4" ht="15">
      <c r="A24" s="92" t="s">
        <v>362</v>
      </c>
      <c r="B24" s="92">
        <v>2</v>
      </c>
      <c r="C24" s="92" t="s">
        <v>379</v>
      </c>
      <c r="D24" s="92">
        <v>2</v>
      </c>
    </row>
    <row r="25" spans="1:4" ht="15">
      <c r="A25" s="92" t="s">
        <v>375</v>
      </c>
      <c r="B25" s="92">
        <v>2</v>
      </c>
      <c r="C25" s="92" t="s">
        <v>380</v>
      </c>
      <c r="D25" s="92">
        <v>2</v>
      </c>
    </row>
    <row r="26" spans="1:4" ht="15">
      <c r="A26" s="92" t="s">
        <v>376</v>
      </c>
      <c r="B26" s="92">
        <v>2</v>
      </c>
      <c r="C26" s="92" t="s">
        <v>381</v>
      </c>
      <c r="D26" s="92">
        <v>2</v>
      </c>
    </row>
    <row r="27" spans="1:4" ht="15">
      <c r="A27" s="92" t="s">
        <v>377</v>
      </c>
      <c r="B27" s="92">
        <v>2</v>
      </c>
      <c r="C27" s="92" t="s">
        <v>382</v>
      </c>
      <c r="D27" s="92">
        <v>2</v>
      </c>
    </row>
    <row r="30" spans="1:4" ht="15" customHeight="1">
      <c r="A30" s="13" t="s">
        <v>385</v>
      </c>
      <c r="B30" s="13" t="s">
        <v>354</v>
      </c>
      <c r="C30" s="13" t="s">
        <v>396</v>
      </c>
      <c r="D30" s="13" t="s">
        <v>356</v>
      </c>
    </row>
    <row r="31" spans="1:4" ht="15">
      <c r="A31" s="92" t="s">
        <v>386</v>
      </c>
      <c r="B31" s="92">
        <v>2</v>
      </c>
      <c r="C31" s="92" t="s">
        <v>386</v>
      </c>
      <c r="D31" s="92">
        <v>2</v>
      </c>
    </row>
    <row r="32" spans="1:4" ht="15">
      <c r="A32" s="92" t="s">
        <v>387</v>
      </c>
      <c r="B32" s="92">
        <v>2</v>
      </c>
      <c r="C32" s="92" t="s">
        <v>387</v>
      </c>
      <c r="D32" s="92">
        <v>2</v>
      </c>
    </row>
    <row r="33" spans="1:4" ht="15">
      <c r="A33" s="92" t="s">
        <v>388</v>
      </c>
      <c r="B33" s="92">
        <v>2</v>
      </c>
      <c r="C33" s="92" t="s">
        <v>388</v>
      </c>
      <c r="D33" s="92">
        <v>2</v>
      </c>
    </row>
    <row r="34" spans="1:4" ht="15">
      <c r="A34" s="92" t="s">
        <v>389</v>
      </c>
      <c r="B34" s="92">
        <v>2</v>
      </c>
      <c r="C34" s="92" t="s">
        <v>389</v>
      </c>
      <c r="D34" s="92">
        <v>2</v>
      </c>
    </row>
    <row r="35" spans="1:4" ht="15">
      <c r="A35" s="92" t="s">
        <v>390</v>
      </c>
      <c r="B35" s="92">
        <v>2</v>
      </c>
      <c r="C35" s="92" t="s">
        <v>390</v>
      </c>
      <c r="D35" s="92">
        <v>2</v>
      </c>
    </row>
    <row r="36" spans="1:4" ht="15">
      <c r="A36" s="92" t="s">
        <v>391</v>
      </c>
      <c r="B36" s="92">
        <v>2</v>
      </c>
      <c r="C36" s="92" t="s">
        <v>391</v>
      </c>
      <c r="D36" s="92">
        <v>2</v>
      </c>
    </row>
    <row r="37" spans="1:4" ht="15">
      <c r="A37" s="92" t="s">
        <v>392</v>
      </c>
      <c r="B37" s="92">
        <v>2</v>
      </c>
      <c r="C37" s="92" t="s">
        <v>392</v>
      </c>
      <c r="D37" s="92">
        <v>2</v>
      </c>
    </row>
    <row r="38" spans="1:4" ht="15">
      <c r="A38" s="92" t="s">
        <v>393</v>
      </c>
      <c r="B38" s="92">
        <v>2</v>
      </c>
      <c r="C38" s="92" t="s">
        <v>393</v>
      </c>
      <c r="D38" s="92">
        <v>2</v>
      </c>
    </row>
    <row r="39" spans="1:4" ht="15">
      <c r="A39" s="92" t="s">
        <v>394</v>
      </c>
      <c r="B39" s="92">
        <v>2</v>
      </c>
      <c r="C39" s="92" t="s">
        <v>394</v>
      </c>
      <c r="D39" s="92">
        <v>2</v>
      </c>
    </row>
    <row r="40" spans="1:4" ht="15">
      <c r="A40" s="92" t="s">
        <v>395</v>
      </c>
      <c r="B40" s="92">
        <v>2</v>
      </c>
      <c r="C40" s="92" t="s">
        <v>395</v>
      </c>
      <c r="D40" s="92">
        <v>2</v>
      </c>
    </row>
    <row r="43" spans="1:4" ht="15" customHeight="1">
      <c r="A43" s="86" t="s">
        <v>399</v>
      </c>
      <c r="B43" s="86" t="s">
        <v>354</v>
      </c>
      <c r="C43" s="86" t="s">
        <v>401</v>
      </c>
      <c r="D43" s="86" t="s">
        <v>356</v>
      </c>
    </row>
    <row r="44" spans="1:4" ht="15">
      <c r="A44" s="86"/>
      <c r="B44" s="86"/>
      <c r="C44" s="86"/>
      <c r="D44" s="86"/>
    </row>
    <row r="46" spans="1:4" ht="15" customHeight="1">
      <c r="A46" s="13" t="s">
        <v>400</v>
      </c>
      <c r="B46" s="13" t="s">
        <v>354</v>
      </c>
      <c r="C46" s="13" t="s">
        <v>402</v>
      </c>
      <c r="D46" s="13" t="s">
        <v>356</v>
      </c>
    </row>
    <row r="47" spans="1:4" ht="15">
      <c r="A47" s="86" t="s">
        <v>212</v>
      </c>
      <c r="B47" s="86">
        <v>1</v>
      </c>
      <c r="C47" s="86" t="s">
        <v>212</v>
      </c>
      <c r="D47" s="86">
        <v>1</v>
      </c>
    </row>
    <row r="48" spans="1:4" ht="15">
      <c r="A48" s="86" t="s">
        <v>217</v>
      </c>
      <c r="B48" s="86">
        <v>1</v>
      </c>
      <c r="C48" s="86" t="s">
        <v>217</v>
      </c>
      <c r="D48" s="86">
        <v>1</v>
      </c>
    </row>
    <row r="49" spans="1:4" ht="15">
      <c r="A49" s="86" t="s">
        <v>213</v>
      </c>
      <c r="B49" s="86">
        <v>1</v>
      </c>
      <c r="C49" s="86" t="s">
        <v>213</v>
      </c>
      <c r="D49" s="86">
        <v>1</v>
      </c>
    </row>
    <row r="50" spans="1:4" ht="15">
      <c r="A50" s="86" t="s">
        <v>216</v>
      </c>
      <c r="B50" s="86">
        <v>1</v>
      </c>
      <c r="C50" s="86" t="s">
        <v>216</v>
      </c>
      <c r="D50" s="86">
        <v>1</v>
      </c>
    </row>
    <row r="51" spans="1:4" ht="15">
      <c r="A51" s="86" t="s">
        <v>215</v>
      </c>
      <c r="B51" s="86">
        <v>1</v>
      </c>
      <c r="C51" s="86" t="s">
        <v>215</v>
      </c>
      <c r="D51" s="86">
        <v>1</v>
      </c>
    </row>
    <row r="52" spans="1:4" ht="15">
      <c r="A52" s="86" t="s">
        <v>214</v>
      </c>
      <c r="B52" s="86">
        <v>1</v>
      </c>
      <c r="C52" s="86" t="s">
        <v>214</v>
      </c>
      <c r="D52" s="86">
        <v>1</v>
      </c>
    </row>
    <row r="55" spans="1:4" ht="15" customHeight="1">
      <c r="A55" s="13" t="s">
        <v>406</v>
      </c>
      <c r="B55" s="13" t="s">
        <v>354</v>
      </c>
      <c r="C55" s="13" t="s">
        <v>407</v>
      </c>
      <c r="D55" s="13" t="s">
        <v>356</v>
      </c>
    </row>
    <row r="56" spans="1:4" ht="15">
      <c r="A56" s="118" t="s">
        <v>215</v>
      </c>
      <c r="B56" s="86">
        <v>160211</v>
      </c>
      <c r="C56" s="118" t="s">
        <v>215</v>
      </c>
      <c r="D56" s="86">
        <v>160211</v>
      </c>
    </row>
    <row r="57" spans="1:4" ht="15">
      <c r="A57" s="118" t="s">
        <v>213</v>
      </c>
      <c r="B57" s="86">
        <v>31712</v>
      </c>
      <c r="C57" s="118" t="s">
        <v>213</v>
      </c>
      <c r="D57" s="86">
        <v>31712</v>
      </c>
    </row>
    <row r="58" spans="1:4" ht="15">
      <c r="A58" s="118" t="s">
        <v>216</v>
      </c>
      <c r="B58" s="86">
        <v>22378</v>
      </c>
      <c r="C58" s="118" t="s">
        <v>216</v>
      </c>
      <c r="D58" s="86">
        <v>22378</v>
      </c>
    </row>
    <row r="59" spans="1:4" ht="15">
      <c r="A59" s="118" t="s">
        <v>217</v>
      </c>
      <c r="B59" s="86">
        <v>18441</v>
      </c>
      <c r="C59" s="118" t="s">
        <v>217</v>
      </c>
      <c r="D59" s="86">
        <v>18441</v>
      </c>
    </row>
    <row r="60" spans="1:4" ht="15">
      <c r="A60" s="118" t="s">
        <v>214</v>
      </c>
      <c r="B60" s="86">
        <v>5564</v>
      </c>
      <c r="C60" s="118" t="s">
        <v>214</v>
      </c>
      <c r="D60" s="86">
        <v>5564</v>
      </c>
    </row>
    <row r="61" spans="1:4" ht="15">
      <c r="A61" s="118" t="s">
        <v>212</v>
      </c>
      <c r="B61" s="86">
        <v>554</v>
      </c>
      <c r="C61" s="118" t="s">
        <v>212</v>
      </c>
      <c r="D61" s="86">
        <v>554</v>
      </c>
    </row>
  </sheetData>
  <hyperlinks>
    <hyperlink ref="A2" r:id="rId1" display="https://twitter.com/MacTaskForce/status/1067208175047385089"/>
    <hyperlink ref="C2" r:id="rId2" display="https://twitter.com/MacTaskForce/status/1067208175047385089"/>
  </hyperlinks>
  <printOptions/>
  <pageMargins left="0.7" right="0.7" top="0.75" bottom="0.75" header="0.3" footer="0.3"/>
  <pageSetup orientation="portrait" paperSize="9"/>
  <tableParts>
    <tablePart r:id="rId3"/>
    <tablePart r:id="rId9"/>
    <tablePart r:id="rId4"/>
    <tablePart r:id="rId10"/>
    <tablePart r:id="rId6"/>
    <tablePart r:id="rId7"/>
    <tablePart r:id="rId8"/>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2019-01-22T14:55:03Z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