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<sst xmlns="http://schemas.openxmlformats.org/spreadsheetml/2006/main" count="977" uniqueCount="512">
  <si>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</si>
  <si>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</si>
  <si>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</si>
  <si>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</si>
  <si>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</si>
  <si>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</si>
  <si>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</si>
  <si>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</si>
  <si>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</si>
  <si>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</si>
  <si>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</si>
  <si>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</si>
  <si>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</si>
  <si>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</si>
  <si>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</si>
  <si>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</si>
  <si>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</si>
  <si>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</si>
  <si>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</si>
  <si>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</si>
  <si>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</si>
  <si>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</si>
  <si>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</si>
  <si>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</si>
  <si>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</si>
  <si>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</si>
  <si>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</si>
  <si>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</si>
  <si>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</si>
  <si>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</si>
  <si>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</si>
  <si>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</si>
  <si>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</si>
  <si>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</si>
  <si>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</si>
  <si>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</si>
  <si>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</si>
  <si>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</si>
  <si>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</si>
  <si>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</si>
  <si>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</si>
  <si>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</si>
  <si>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</si>
  <si>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</si>
  <si>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</si>
  <si>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</si>
  <si>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</si>
  <si>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</si>
  <si>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</si>
  <si>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</si>
  <si>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</si>
  <si>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</si>
  <si>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</si>
  <si>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</si>
  <si>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</si>
  <si>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</si>
  <si>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</si>
  <si>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</si>
  <si>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</si>
  <si>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</si>
  <si>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</si>
  <si>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</si>
  <si>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</si>
  <si>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</si>
  <si>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</si>
  <si>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</si>
  <si>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</si>
  <si>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</si>
  <si>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</si>
  <si>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</si>
  <si>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</si>
  <si>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</si>
  <si>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</si>
  <si>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</si>
  <si>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</si>
  <si>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</si>
  <si>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</si>
  <si>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</si>
  <si>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</si>
  <si>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</si>
  <si>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</si>
  <si>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</si>
  <si>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</si>
  <si>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</si>
  <si>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</si>
  <si>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</si>
  <si>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</si>
  <si>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</si>
  <si>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</si>
  <si>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</si>
  <si>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</si>
  <si>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</si>
  <si>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</si>
  <si>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</si>
  <si>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</si>
  <si>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</si>
  <si>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</si>
  <si>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</si>
  <si>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</si>
  <si>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</si>
  <si>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</si>
  <si>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</si>
  <si>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</si>
  <si>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</si>
  <si>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</si>
  <si>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</si>
  <si>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</si>
  <si>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</si>
  <si>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</si>
  <si>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</si>
  <si>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</si>
  <si>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</si>
  <si>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</si>
  <si>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</si>
  <si>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</si>
  <si>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</si>
  <si>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</si>
  <si>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</si>
  <si>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</si>
  <si>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</si>
  <si>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</si>
  <si>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</si>
  <si>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</si>
  <si>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</si>
  <si>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</si>
  <si>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</si>
  <si>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</si>
  <si>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</si>
  <si>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</si>
  <si>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</si>
  <si>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</si>
  <si>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</si>
  <si>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</si>
  <si>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</si>
  <si>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</si>
  <si>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</si>
  <si>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</si>
  <si>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</si>
  <si>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</si>
  <si>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</si>
  <si>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</si>
  <si>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</si>
  <si>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</si>
  <si>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</si>
  <si>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</si>
  <si>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</si>
  <si>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</si>
  <si>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</si>
  <si>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</si>
  <si>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</si>
  <si>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</si>
  <si>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</si>
  <si>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</si>
  <si>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</si>
  <si>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</si>
  <si>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</si>
  <si>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</si>
  <si>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</si>
  <si>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</si>
  <si>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</si>
  <si>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</si>
  <si>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</si>
  <si>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</si>
  <si>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</si>
  <si>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</si>
  <si>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</si>
  <si>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</si>
  <si>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</si>
  <si>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</si>
  <si>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</si>
  <si>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</si>
  <si>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</si>
  <si>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</si>
  <si>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</si>
  <si>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</si>
  <si>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</si>
  <si>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</si>
  <si>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</si>
  <si>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</si>
  <si>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</si>
  <si>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</si>
  <si>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</si>
  <si>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</si>
  <si>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</si>
  <si>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</si>
  <si>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</si>
  <si>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</si>
  <si>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</si>
  <si>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</si>
  <si>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</si>
  <si>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</si>
  <si>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</si>
  <si>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</si>
  <si>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</si>
  <si>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</si>
  <si>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</si>
  <si>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</si>
  <si>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</si>
  <si>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</si>
  <si>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</si>
  <si>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</si>
  <si>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</si>
  <si>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</si>
  <si>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</si>
  <si>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</si>
  <si>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</si>
  <si>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</si>
  <si>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</si>
  <si>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</si>
  <si>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</si>
  <si>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</si>
  <si>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</si>
  <si>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gretahansen12</t>
  </si>
  <si>
    <t>czech_alexa</t>
  </si>
  <si>
    <t>horstgebauer</t>
  </si>
  <si>
    <t>tvuck</t>
  </si>
  <si>
    <t>stevenbeschloss</t>
  </si>
  <si>
    <t>orchidvariety</t>
  </si>
  <si>
    <t>defnotsamaria</t>
  </si>
  <si>
    <t>tobiasschminke</t>
  </si>
  <si>
    <t>europeelects</t>
  </si>
  <si>
    <t>georgeforamorio</t>
  </si>
  <si>
    <t>Mentions</t>
  </si>
  <si>
    <t>Replies to</t>
  </si>
  <si>
    <t>@orchidvariety @StevenBeschloss The shore story among Greens is that Russia Today was honoring their "peace prize" winners. 
Flynn?
I was horrified to see Svoboda at the table, a Czech neofascist on the order of Marine Le Pen in France. 
Prague is on Paris time. Dead center Europe, Atlantic to Urals.</t>
  </si>
  <si>
    <t>@defnotsamaria I love creamed spinach but my husband is prone to kidney stones so I have to avoid certain leafy greens. I am sure I could come up with something for him.</t>
  </si>
  <si>
    <t>Czech Pirates considering joining ALDE (priority but don’t want to stay in same group as ANO, which in their opinion is not liberal) or Greens group @EuropeElects @TobiasSchminke https://t.co/V6Cg3kB3aj</t>
  </si>
  <si>
    <t>@georgeforamorio @EuropeElects I understand you. I like czech greens, they are very progressive, but they had like 1,4 of votes, so sad.</t>
  </si>
  <si>
    <t>@georgeforamorio @HorstGebauer @EuropeElects Czech Pirates basically propose the same or very similar environmental policies as the Greens, but managed to communicate this without sounding like complete nutjobs.</t>
  </si>
  <si>
    <t>https://www.info.cz/volby/volby-do-evropskeho-parlamentu/lakaji-nas-evropsti-liberalove-vadi-nam-tam-ale-babis-moznosti-jsou-i-zeleni-rika-bartos-39714.html</t>
  </si>
  <si>
    <t>info.cz</t>
  </si>
  <si>
    <t>http://pbs.twimg.com/profile_images/972285832496259073/GHQMRnD9_normal.jpg</t>
  </si>
  <si>
    <t>http://pbs.twimg.com/profile_images/1083816237132644353/O9ua9XG__normal.jpg</t>
  </si>
  <si>
    <t>http://pbs.twimg.com/profile_images/1069728596992950273/emC5Bj7V_normal.jpg</t>
  </si>
  <si>
    <t>http://abs.twimg.com/sticky/default_profile_images/default_profile_normal.png</t>
  </si>
  <si>
    <t>https://twitter.com/#!/gretahansen12/status/1084248618482073600</t>
  </si>
  <si>
    <t>https://twitter.com/#!/czech_alexa/status/1086785473643724800</t>
  </si>
  <si>
    <t>https://twitter.com/#!/horstgebauer/status/1086716859133632513</t>
  </si>
  <si>
    <t>https://twitter.com/#!/horstgebauer/status/1087059599113551872</t>
  </si>
  <si>
    <t>https://twitter.com/#!/tvuck/status/1087395417120296961</t>
  </si>
  <si>
    <t>1084248618482073600</t>
  </si>
  <si>
    <t>1086785473643724800</t>
  </si>
  <si>
    <t>1086716859133632513</t>
  </si>
  <si>
    <t>1087059599113551872</t>
  </si>
  <si>
    <t>1087395417120296961</t>
  </si>
  <si>
    <t>1084246849681272832</t>
  </si>
  <si>
    <t>1086784122297626629</t>
  </si>
  <si>
    <t>1087058283616264193</t>
  </si>
  <si>
    <t>1087062500510699521</t>
  </si>
  <si>
    <t>197643698</t>
  </si>
  <si>
    <t>1080752535902666752</t>
  </si>
  <si>
    <t/>
  </si>
  <si>
    <t>2194979197</t>
  </si>
  <si>
    <t>en</t>
  </si>
  <si>
    <t>Twitter Web App</t>
  </si>
  <si>
    <t>Twitter for iPhone</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</si>
  <si>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</si>
  <si>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</si>
  <si>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</si>
  <si>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</si>
  <si>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</si>
  <si>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</si>
  <si>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</si>
  <si>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</si>
  <si>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</si>
  <si>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</si>
  <si>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</si>
  <si>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</si>
  <si>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</si>
  <si>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</si>
  <si>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</si>
  <si>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</si>
  <si>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</si>
  <si>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</si>
  <si>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</si>
  <si>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</si>
  <si>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</si>
  <si>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</si>
  <si>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Greta Hansen</t>
  </si>
  <si>
    <t>Steven Beschloss</t>
  </si>
  <si>
    <t>Freddie</t>
  </si>
  <si>
    <t>Czech Alexa _xD83C__xDDE8__xD83C__xDDFF__xD83C__xDDFA__xD83C__xDDF8_</t>
  </si>
  <si>
    <t>Smirking Sam _xD83D__xDE0F__xD83D__xDC69__xD83C__xDFFB_‍✈️✝️</t>
  </si>
  <si>
    <t>Horst Gebauer</t>
  </si>
  <si>
    <t>Tobias Gerhard Schminke</t>
  </si>
  <si>
    <t>Europe Elects</t>
  </si>
  <si>
    <t>T.V.</t>
  </si>
  <si>
    <t>George Zeglinas</t>
  </si>
  <si>
    <t>Writer, journalist, filmmaker. Author of Oswald #book Gunman and His Mother: https://t.co/xfKaxoPQhQ. Passion for smart ideas, worthy tries, good #writing.</t>
  </si>
  <si>
    <t>Nations whose nationalism is destroyed are subject to ruin.</t>
  </si>
  <si>
    <t>you know what time it is.</t>
  </si>
  <si>
    <t>Tschésky Flastenetz</t>
  </si>
  <si>
    <t>Founder and Project Manager of @EuropeElects. M.A. Development Studies @smuhalifax. EU &amp; EAC countries, Communications, Psephology, Outdoor, Urban Planning _xD83D__xDEB4_.</t>
  </si>
  <si>
    <t>Poll aggregation and election analysis for countries in the European Union. #EP2019 #Brexit #BrexitVote</t>
  </si>
  <si>
    <t>A young man who studies Journalism, spends time with friends, cooking, reading &amp; writing books, playing football and being a proud Green and Inter/list</t>
  </si>
  <si>
    <t>Arkansas, USA</t>
  </si>
  <si>
    <t>California, USA</t>
  </si>
  <si>
    <t>Varnsdorf, Česká republika</t>
  </si>
  <si>
    <t>Halifax, Nova Scotia</t>
  </si>
  <si>
    <t>Πτολεμαίδα - Ptolemaida</t>
  </si>
  <si>
    <t>https://t.co/8YHlAOg6W2</t>
  </si>
  <si>
    <t>https://t.co/nVDfNVbwFQ</t>
  </si>
  <si>
    <t>https://t.co/QQBIRE02GN</t>
  </si>
  <si>
    <t>https://t.co/v3IWEKxo6x</t>
  </si>
  <si>
    <t>https://pbs.twimg.com/profile_banners/81741855/1532182350</t>
  </si>
  <si>
    <t>https://pbs.twimg.com/profile_banners/1068926519165239301/1545015299</t>
  </si>
  <si>
    <t>https://pbs.twimg.com/profile_banners/1080752535902666752/1547117612</t>
  </si>
  <si>
    <t>https://pbs.twimg.com/profile_banners/4684469058/1544005971</t>
  </si>
  <si>
    <t>https://pbs.twimg.com/profile_banners/2391069391/1442558921</t>
  </si>
  <si>
    <t>https://pbs.twimg.com/profile_banners/319677725/1521423701</t>
  </si>
  <si>
    <t>https://pbs.twimg.com/profile_banners/2194979197/1525247337</t>
  </si>
  <si>
    <t>cs</t>
  </si>
  <si>
    <t>el</t>
  </si>
  <si>
    <t>http://abs.twimg.com/images/themes/theme1/bg.png</t>
  </si>
  <si>
    <t>http://abs.twimg.com/images/themes/theme18/bg.gif</t>
  </si>
  <si>
    <t>http://pbs.twimg.com/profile_images/468989921/_DSC0662_-_CU_crop_-_Copy_normal.JPG</t>
  </si>
  <si>
    <t>http://pbs.twimg.com/profile_images/1050594824510787584/SY-keh2C_normal.jpg</t>
  </si>
  <si>
    <t>http://pbs.twimg.com/profile_images/1084643117058252800/JT9MPNbY_normal.jpg</t>
  </si>
  <si>
    <t>http://pbs.twimg.com/profile_images/989268596898582534/_NCTWv-U_normal.jpg</t>
  </si>
  <si>
    <t>http://pbs.twimg.com/profile_images/564496462025728002/T_yKRTbR_normal.png</t>
  </si>
  <si>
    <t>http://pbs.twimg.com/profile_images/801208466824171520/yVy3CFIH_normal.jpg</t>
  </si>
  <si>
    <t>Open Twitter Page for This Person</t>
  </si>
  <si>
    <t>https://twitter.com/gretahansen12</t>
  </si>
  <si>
    <t>https://twitter.com/stevenbeschloss</t>
  </si>
  <si>
    <t>https://twitter.com/orchidvariety</t>
  </si>
  <si>
    <t>https://twitter.com/czech_alexa</t>
  </si>
  <si>
    <t>https://twitter.com/defnotsamaria</t>
  </si>
  <si>
    <t>https://twitter.com/horstgebauer</t>
  </si>
  <si>
    <t>https://twitter.com/tobiasschminke</t>
  </si>
  <si>
    <t>https://twitter.com/europeelects</t>
  </si>
  <si>
    <t>https://twitter.com/tvuck</t>
  </si>
  <si>
    <t>https://twitter.com/georgeforamorio</t>
  </si>
  <si>
    <t>gretahansen12
@orchidvariety @StevenBeschloss
The shore story among Greens is
that Russia Today was honoring
their "peace prize" winners. Flynn?
I was horrified to see Svoboda
at the table, a Czech neofascist
on the order of Marine Le Pen in
France. Prague is on Paris time.
Dead center Europe, Atlantic to
Urals.</t>
  </si>
  <si>
    <t xml:space="preserve">stevenbeschloss
</t>
  </si>
  <si>
    <t xml:space="preserve">orchidvariety
</t>
  </si>
  <si>
    <t>czech_alexa
@defnotsamaria I love creamed spinach
but my husband is prone to kidney
stones so I have to avoid certain
leafy greens. I am sure I could
come up with something for him.</t>
  </si>
  <si>
    <t xml:space="preserve">defnotsamaria
</t>
  </si>
  <si>
    <t>horstgebauer
@georgeforamorio @EuropeElects
I understand you. I like czech
greens, they are very progressive,
but they had like 1,4 of votes,
so sad.</t>
  </si>
  <si>
    <t xml:space="preserve">tobiasschminke
</t>
  </si>
  <si>
    <t xml:space="preserve">europeelects
</t>
  </si>
  <si>
    <t>tvuck
@georgeforamorio @HorstGebauer
@EuropeElects Czech Pirates basically
propose the same or very similar
environmental policies as the Greens,
but managed to communicate this
without sounding like complete
nutjobs.</t>
  </si>
  <si>
    <t xml:space="preserve">georgeforamorio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</si>
  <si>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</si>
  <si>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</si>
  <si>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</si>
  <si>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</si>
  <si>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</si>
  <si>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</si>
  <si>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</si>
  <si>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</si>
  <si>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</si>
  <si>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</si>
  <si>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</si>
  <si>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</si>
  <si>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</si>
  <si>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</si>
  <si>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</si>
  <si>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</si>
  <si>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</si>
  <si>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</si>
  <si>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</si>
  <si>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</si>
  <si>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</si>
  <si>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</si>
  <si>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</si>
  <si>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</si>
  <si>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</si>
  <si>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</si>
  <si>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</si>
  <si>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</si>
  <si>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</si>
  <si>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</si>
  <si>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</si>
  <si>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</si>
  <si>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</si>
  <si>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</si>
  <si>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</si>
  <si>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</si>
  <si>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</si>
  <si>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</si>
  <si>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</si>
  <si>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</si>
  <si>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</si>
  <si>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</si>
  <si>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</si>
  <si>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</si>
  <si>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</si>
  <si>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</si>
  <si>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</si>
  <si>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</si>
  <si>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</si>
  <si>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</si>
  <si>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</si>
  <si>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</si>
  <si>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</si>
  <si>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</si>
  <si>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</si>
  <si>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</si>
  <si>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</si>
  <si>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</si>
  <si>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</si>
  <si>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</si>
  <si>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</si>
  <si>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</si>
  <si>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</si>
  <si>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</si>
  <si>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</si>
  <si>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</si>
  <si>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</si>
  <si>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</si>
  <si>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</si>
  <si>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</si>
  <si>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</si>
  <si>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</si>
  <si>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</si>
  <si>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</si>
  <si>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</si>
  <si>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</si>
  <si>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</si>
  <si>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</si>
  <si>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</si>
  <si>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</si>
  <si>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greens</t>
  </si>
  <si>
    <t>czech</t>
  </si>
  <si>
    <t>pirates</t>
  </si>
  <si>
    <t>Top Words in Tweet in G1</t>
  </si>
  <si>
    <t>same</t>
  </si>
  <si>
    <t>very</t>
  </si>
  <si>
    <t>group</t>
  </si>
  <si>
    <t>Top Words in Tweet in G2</t>
  </si>
  <si>
    <t>Top Words in Tweet in G3</t>
  </si>
  <si>
    <t>Top Words in Tweet</t>
  </si>
  <si>
    <t>europeelects czech greens georgeforamorio pirates same very group</t>
  </si>
  <si>
    <t>Top Word Pairs in Tweet in Entire Graph</t>
  </si>
  <si>
    <t>czech,pirates</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</si>
  <si>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</si>
  <si>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</si>
  <si>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</si>
  <si>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</si>
  <si>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</si>
  <si>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</si>
  <si>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</si>
  <si>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</si>
  <si>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</si>
  <si>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</si>
  <si>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</si>
  <si>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</si>
  <si>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</si>
  <si>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</si>
  <si>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europeelects horstgebauer tobiasschminke</t>
  </si>
  <si>
    <t>Top Tweeters in Entire Graph</t>
  </si>
  <si>
    <t>Top Tweeters in G1</t>
  </si>
  <si>
    <t>Top Tweeters in G2</t>
  </si>
  <si>
    <t>Top Tweeters in G3</t>
  </si>
  <si>
    <t>Top Tweeters</t>
  </si>
  <si>
    <t>europeelects georgeforamorio tobiasschminke horstgebauer tvuck</t>
  </si>
  <si>
    <t>stevenbeschloss gretahansen12 orchidvariety</t>
  </si>
  <si>
    <t>czech_alexa defnotsamaria</t>
  </si>
  <si>
    <t>Top URLs in Tweet by Count</t>
  </si>
  <si>
    <t>Top URLs in Tweet by Salience</t>
  </si>
  <si>
    <t>Top Domains in Tweet by Count</t>
  </si>
  <si>
    <t>Top Domains in Tweet by Salience</t>
  </si>
  <si>
    <t>Top Hashtags in Tweet by Count</t>
  </si>
  <si>
    <t>Top Hashtags in Tweet by Salience</t>
  </si>
  <si>
    <t>Top Words in Tweet by Count</t>
  </si>
  <si>
    <t>orchidvariety stevenbeschloss shore story greens russia today honoring peace prize</t>
  </si>
  <si>
    <t>defnotsamaria love creamed spinach husband prone kidney stones avoid certain</t>
  </si>
  <si>
    <t>europeelects czech greens group georgeforamorio understand very progressive 1 4</t>
  </si>
  <si>
    <t>georgeforamorio horstgebauer europeelects czech pirates basically propose same very similar</t>
  </si>
  <si>
    <t>Top Words in Tweet by Salience</t>
  </si>
  <si>
    <t>group georgeforamorio understand very progressive 1 4 votes sad pirates</t>
  </si>
  <si>
    <t>Top Word Pairs in Tweet by Count</t>
  </si>
  <si>
    <t>orchidvariety,stevenbeschloss  stevenbeschloss,shore  shore,story  story,greens  greens,russia  russia,today  today,honoring  honoring,peace  peace,prize  prize,winners</t>
  </si>
  <si>
    <t>defnotsamaria,love  love,creamed  creamed,spinach  spinach,husband  husband,prone  prone,kidney  kidney,stones  stones,avoid  avoid,certain  certain,leafy</t>
  </si>
  <si>
    <t>georgeforamorio,europeelects  europeelects,understand  understand,czech  czech,greens  greens,very  very,progressive  progressive,1  1,4  4,votes  votes,sad</t>
  </si>
  <si>
    <t>georgeforamorio,horstgebauer  horstgebauer,europeelects  europeelects,czech  czech,pirates  pirates,basically  basically,propose  propose,same  same,very  very,similar  similar,environmental</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</si>
  <si>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</si>
  <si>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</si>
  <si>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</si>
  <si>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</si>
  <si>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</si>
  <si>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</si>
  <si>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</si>
  <si>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</si>
  <si>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</si>
  <si>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</si>
  <si>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</si>
  <si>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</si>
  <si>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</si>
  <si>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</si>
  <si>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</si>
  <si>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</si>
  <si>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</si>
  <si>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</si>
  <si>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</si>
  <si>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</si>
  <si>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</si>
  <si>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</si>
  <si>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</si>
  <si>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</si>
  <si>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</si>
  <si>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</si>
  <si>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</si>
  <si>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</si>
  <si>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</si>
  <si>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</si>
  <si>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Red</t>
  </si>
  <si>
    <t>G1: europeelects czech greens georgeforamorio pirates same very group</t>
  </si>
  <si>
    <t>Autofill Workbook Results</t>
  </si>
  <si>
    <t>Edge Weight▓1▓2▓0▓True▓Green▓Red▓▓Edge Weight▓1▓1▓0▓3▓10▓False▓Edge Weight▓1▓2▓0▓32▓6▓False▓▓0▓0▓0▓True▓Black▓Black▓▓Followers▓0▓587▓0▓162▓1000▓False▓Followers▓0▓62670▓0▓100▓70▓False▓▓0▓0▓0▓0▓0▓False▓▓0▓0▓0▓0▓0▓False</t>
  </si>
  <si>
    <t>Subgraph</t>
  </si>
  <si>
    <t>GraphSource░TwitterSearch▓GraphTerm░czech_greens▓ImportDescription░The graph represents a network of 10 Twitter users whose recent tweets contained "czech_greens", or who were replied to or mentioned in those tweets, taken from a data set limited to a maximum of 18,000 tweets.  The network was obtained from Twitter on Tuesday, 22 January 2019 at 14:50 UTC.
The tweets in the network were tweeted over the 8-day, 16-hour, 24-minute period from Sunday, 13 January 2019 at 00:39 UTC to Monday, 21 January 2019 at 17:04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</si>
</sst>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126943"/>
        <c:axId val="24815896"/>
      </c:barChart>
      <c:catAx>
        <c:axId val="251269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815896"/>
        <c:crosses val="autoZero"/>
        <c:auto val="1"/>
        <c:lblOffset val="100"/>
        <c:noMultiLvlLbl val="0"/>
      </c:catAx>
      <c:valAx>
        <c:axId val="24815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6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016473"/>
        <c:axId val="63930530"/>
      </c:barChart>
      <c:catAx>
        <c:axId val="22016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930530"/>
        <c:crosses val="autoZero"/>
        <c:auto val="1"/>
        <c:lblOffset val="100"/>
        <c:noMultiLvlLbl val="0"/>
      </c:catAx>
      <c:valAx>
        <c:axId val="639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503859"/>
        <c:axId val="10990412"/>
      </c:barChart>
      <c:catAx>
        <c:axId val="385038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90412"/>
        <c:crosses val="autoZero"/>
        <c:auto val="1"/>
        <c:lblOffset val="100"/>
        <c:noMultiLvlLbl val="0"/>
      </c:catAx>
      <c:valAx>
        <c:axId val="10990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0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804845"/>
        <c:axId val="17808150"/>
      </c:barChart>
      <c:catAx>
        <c:axId val="318048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08150"/>
        <c:crosses val="autoZero"/>
        <c:auto val="1"/>
        <c:lblOffset val="100"/>
        <c:noMultiLvlLbl val="0"/>
      </c:catAx>
      <c:valAx>
        <c:axId val="17808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4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055623"/>
        <c:axId val="33174016"/>
      </c:barChart>
      <c:catAx>
        <c:axId val="260556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174016"/>
        <c:crosses val="autoZero"/>
        <c:auto val="1"/>
        <c:lblOffset val="100"/>
        <c:noMultiLvlLbl val="0"/>
      </c:catAx>
      <c:valAx>
        <c:axId val="33174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5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130689"/>
        <c:axId val="2740746"/>
      </c:barChart>
      <c:catAx>
        <c:axId val="301306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0746"/>
        <c:crosses val="autoZero"/>
        <c:auto val="1"/>
        <c:lblOffset val="100"/>
        <c:noMultiLvlLbl val="0"/>
      </c:catAx>
      <c:valAx>
        <c:axId val="2740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30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666715"/>
        <c:axId val="20673844"/>
      </c:barChart>
      <c:catAx>
        <c:axId val="246667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73844"/>
        <c:crosses val="autoZero"/>
        <c:auto val="1"/>
        <c:lblOffset val="100"/>
        <c:noMultiLvlLbl val="0"/>
      </c:catAx>
      <c:valAx>
        <c:axId val="20673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6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846869"/>
        <c:axId val="63968638"/>
      </c:barChart>
      <c:catAx>
        <c:axId val="51846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68638"/>
        <c:crosses val="autoZero"/>
        <c:auto val="1"/>
        <c:lblOffset val="100"/>
        <c:noMultiLvlLbl val="0"/>
      </c:catAx>
      <c:valAx>
        <c:axId val="6396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6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846831"/>
        <c:axId val="14077160"/>
      </c:barChart>
      <c:catAx>
        <c:axId val="38846831"/>
        <c:scaling>
          <c:orientation val="minMax"/>
        </c:scaling>
        <c:axPos val="b"/>
        <c:delete val="1"/>
        <c:majorTickMark val="out"/>
        <c:minorTickMark val="none"/>
        <c:tickLblPos val="none"/>
        <c:crossAx val="14077160"/>
        <c:crosses val="autoZero"/>
        <c:auto val="1"/>
        <c:lblOffset val="100"/>
        <c:noMultiLvlLbl val="0"/>
      </c:catAx>
      <c:valAx>
        <c:axId val="14077160"/>
        <c:scaling>
          <c:orientation val="minMax"/>
        </c:scaling>
        <c:axPos val="l"/>
        <c:delete val="1"/>
        <c:majorTickMark val="out"/>
        <c:minorTickMark val="none"/>
        <c:tickLblPos val="none"/>
        <c:crossAx val="38846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gretahansen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tevenbeschlo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orchidvariet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zech_alex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efnotsamar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horstgebau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obiasschmink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uropeelec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vu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eorgeforamori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2" totalsRowShown="0" headerRowDxfId="315" dataDxfId="314">
  <autoFilter ref="A2:BL12"/>
  <tableColumns count="64">
    <tableColumn id="1" name="Vertex 1" dataDxfId="313"/>
    <tableColumn id="2" name="Vertex 2" dataDxfId="312"/>
    <tableColumn id="3" name="Color" dataDxfId="311"/>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29"/>
    <tableColumn id="7" name="ID" dataDxfId="303"/>
    <tableColumn id="9" name="Dynamic Filter" dataDxfId="302"/>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tableColumn id="23" name="Tweet Date (UTC)" dataDxfId="292"/>
    <tableColumn id="24" name="Twitter Page for Tweet" dataDxfId="291"/>
    <tableColumn id="25" name="Latitude" dataDxfId="290"/>
    <tableColumn id="26" name="Longitude" dataDxfId="289"/>
    <tableColumn id="27" name="Imported ID" dataDxfId="288"/>
    <tableColumn id="28" name="In-Reply-To Tweet ID" dataDxfId="287"/>
    <tableColumn id="29" name="Favorited" dataDxfId="286"/>
    <tableColumn id="30" name="Favorite Count" dataDxfId="285"/>
    <tableColumn id="31" name="In-Reply-To User ID" dataDxfId="284"/>
    <tableColumn id="32" name="Is Quote Status" dataDxfId="283"/>
    <tableColumn id="33" name="Language" dataDxfId="282"/>
    <tableColumn id="34" name="Possibly Sensitive" dataDxfId="281"/>
    <tableColumn id="35" name="Quoted Status ID" dataDxfId="280"/>
    <tableColumn id="36" name="Retweeted" dataDxfId="279"/>
    <tableColumn id="37" name="Retweet Count" dataDxfId="278"/>
    <tableColumn id="38" name="Retweet ID" dataDxfId="277"/>
    <tableColumn id="39" name="Source" dataDxfId="276"/>
    <tableColumn id="40" name="Truncated" dataDxfId="275"/>
    <tableColumn id="41" name="Unified Twitter ID" dataDxfId="274"/>
    <tableColumn id="42" name="Imported Tweet Type" dataDxfId="273"/>
    <tableColumn id="43" name="Added By Extended Analysis" dataDxfId="272"/>
    <tableColumn id="44" name="Corrected By Extended Analysis" dataDxfId="271"/>
    <tableColumn id="45" name="Place Bounding Box" dataDxfId="270"/>
    <tableColumn id="46" name="Place Country" dataDxfId="269"/>
    <tableColumn id="47" name="Place Country Code" dataDxfId="268"/>
    <tableColumn id="48" name="Place Full Name" dataDxfId="267"/>
    <tableColumn id="49" name="Place ID" dataDxfId="266"/>
    <tableColumn id="50" name="Place Name" dataDxfId="265"/>
    <tableColumn id="51" name="Place Type" dataDxfId="264"/>
    <tableColumn id="52" name="Place URL" dataDxfId="263"/>
    <tableColumn id="53" name="Edge Weight"/>
    <tableColumn id="54" name="Vertex 1 Group" dataDxfId="18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85" dataDxfId="184">
  <autoFilter ref="A2:C5"/>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2" totalsRowShown="0" headerRowDxfId="178" dataDxfId="177">
  <autoFilter ref="A1:H2"/>
  <tableColumns count="8">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H6" totalsRowShown="0" headerRowDxfId="168" dataDxfId="167">
  <autoFilter ref="A5:H6"/>
  <tableColumns count="8">
    <tableColumn id="1" name="Top Domains in Tweet in Entire Graph" dataDxfId="166"/>
    <tableColumn id="2" name="Entire Graph Count" dataDxfId="165"/>
    <tableColumn id="3" name="Top Domains in Tweet in G1" dataDxfId="164"/>
    <tableColumn id="4" name="G1 Count" dataDxfId="163"/>
    <tableColumn id="5" name="Top Domains in Tweet in G2" dataDxfId="162"/>
    <tableColumn id="6" name="G2 Count" dataDxfId="161"/>
    <tableColumn id="7" name="Top Domains in Tweet in G3" dataDxfId="160"/>
    <tableColumn id="8" name="G3 Count" dataDxfId="15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H10" totalsRowShown="0" headerRowDxfId="158" dataDxfId="157">
  <autoFilter ref="A9:H10"/>
  <tableColumns count="8">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2:H22" totalsRowShown="0" headerRowDxfId="147" dataDxfId="146">
  <autoFilter ref="A12:H22"/>
  <tableColumns count="8">
    <tableColumn id="1" name="Top Words in Tweet in Entire Graph" dataDxfId="145"/>
    <tableColumn id="2" name="Entire Graph Count" dataDxfId="144"/>
    <tableColumn id="3" name="Top Words in Tweet in G1" dataDxfId="143"/>
    <tableColumn id="4" name="G1 Count" dataDxfId="142"/>
    <tableColumn id="5" name="Top Words in Tweet in G2" dataDxfId="141"/>
    <tableColumn id="6" name="G2 Count" dataDxfId="140"/>
    <tableColumn id="7" name="Top Words in Tweet in G3" dataDxfId="139"/>
    <tableColumn id="8" name="G3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5:H26" totalsRowShown="0" headerRowDxfId="136" dataDxfId="135">
  <autoFilter ref="A25:H26"/>
  <tableColumns count="8">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9:H32" totalsRowShown="0" headerRowDxfId="125" dataDxfId="124">
  <autoFilter ref="A29:H32"/>
  <tableColumns count="8">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5:H39" totalsRowShown="0" headerRowDxfId="122" dataDxfId="121">
  <autoFilter ref="A35:H39"/>
  <tableColumns count="8">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8"/>
    <tableColumn id="7" name="Top Mentioned in G3" dataDxfId="107"/>
    <tableColumn id="8" name="G3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2:H52" totalsRowShown="0" headerRowDxfId="103" dataDxfId="102">
  <autoFilter ref="A42:H52"/>
  <tableColumns count="8">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262" dataDxfId="261">
  <autoFilter ref="A2:BT12"/>
  <tableColumns count="72">
    <tableColumn id="1" name="Vertex" dataDxfId="260"/>
    <tableColumn id="72" name="Subgraph"/>
    <tableColumn id="2" name="Color" dataDxfId="259"/>
    <tableColumn id="5" name="Shape" dataDxfId="258"/>
    <tableColumn id="6" name="Size" dataDxfId="257"/>
    <tableColumn id="4" name="Opacity" dataDxfId="256"/>
    <tableColumn id="7" name="Image File" dataDxfId="255"/>
    <tableColumn id="3" name="Visibility" dataDxfId="254"/>
    <tableColumn id="10" name="Label" dataDxfId="253"/>
    <tableColumn id="16" name="Label Fill Color" dataDxfId="252"/>
    <tableColumn id="9" name="Label Position" dataDxfId="251"/>
    <tableColumn id="8" name="Tooltip" dataDxfId="250"/>
    <tableColumn id="18" name="Layout Order" dataDxfId="249"/>
    <tableColumn id="13" name="X" dataDxfId="248"/>
    <tableColumn id="14" name="Y" dataDxfId="247"/>
    <tableColumn id="12" name="Locked?" dataDxfId="246"/>
    <tableColumn id="19" name="Polar R" dataDxfId="245"/>
    <tableColumn id="20" name="Polar Angle" dataDxfId="24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43"/>
    <tableColumn id="28" name="Dynamic Filter" dataDxfId="242"/>
    <tableColumn id="17" name="Add Your Own Columns Here" dataDxfId="241"/>
    <tableColumn id="30" name="Name" dataDxfId="240"/>
    <tableColumn id="31" name="Followed" dataDxfId="239"/>
    <tableColumn id="32" name="Followers" dataDxfId="238"/>
    <tableColumn id="33" name="Tweets" dataDxfId="237"/>
    <tableColumn id="34" name="Favorites" dataDxfId="236"/>
    <tableColumn id="35" name="Time Zone UTC Offset (Seconds)" dataDxfId="235"/>
    <tableColumn id="36" name="Description" dataDxfId="234"/>
    <tableColumn id="37" name="Location" dataDxfId="233"/>
    <tableColumn id="38" name="Web" dataDxfId="232"/>
    <tableColumn id="39" name="Time Zone" dataDxfId="231"/>
    <tableColumn id="40" name="Joined Twitter Date (UTC)" dataDxfId="230"/>
    <tableColumn id="41" name="Profile Banner Url" dataDxfId="229"/>
    <tableColumn id="42" name="Default Profile" dataDxfId="228"/>
    <tableColumn id="43" name="Default Profile Image" dataDxfId="227"/>
    <tableColumn id="44" name="Geo Enabled" dataDxfId="226"/>
    <tableColumn id="45" name="Language" dataDxfId="225"/>
    <tableColumn id="46" name="Listed Count" dataDxfId="224"/>
    <tableColumn id="47" name="Profile Background Image Url" dataDxfId="223"/>
    <tableColumn id="48" name="Verified" dataDxfId="222"/>
    <tableColumn id="49" name="Custom Menu Item Text" dataDxfId="221"/>
    <tableColumn id="50" name="Custom Menu Item Action" dataDxfId="220"/>
    <tableColumn id="51" name="Tweeted Search Term?" dataDxfId="18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2" totalsRowShown="0" headerRowDxfId="82" dataDxfId="81">
  <autoFilter ref="A1:G2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 totalsRowShown="0" headerRowDxfId="73" dataDxfId="72">
  <autoFilter ref="A1:L3"/>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19">
  <autoFilter ref="A2:AO5"/>
  <tableColumns count="41">
    <tableColumn id="1" name="Group" dataDxfId="194"/>
    <tableColumn id="2" name="Vertex Color" dataDxfId="193"/>
    <tableColumn id="3" name="Vertex Shape" dataDxfId="191"/>
    <tableColumn id="22" name="Visibility" dataDxfId="192"/>
    <tableColumn id="4" name="Collapsed?"/>
    <tableColumn id="18" name="Label" dataDxfId="218"/>
    <tableColumn id="20" name="Collapsed X"/>
    <tableColumn id="21" name="Collapsed Y"/>
    <tableColumn id="6" name="ID" dataDxfId="21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48"/>
    <tableColumn id="27" name="Top Hashtags in Tweet" dataDxfId="137"/>
    <tableColumn id="28" name="Top Words in Tweet" dataDxfId="126"/>
    <tableColumn id="29" name="Top Word Pairs in Tweet" dataDxfId="105"/>
    <tableColumn id="30" name="Top Replied-To in Tweet" dataDxfId="10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16" dataDxfId="215">
  <autoFilter ref="A1:C11"/>
  <tableColumns count="3">
    <tableColumn id="1" name="Group" dataDxfId="190"/>
    <tableColumn id="2" name="Vertex" dataDxfId="189"/>
    <tableColumn id="3" name="Vertex ID" dataDxfId="1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4"/>
    <tableColumn id="2" name="Degree Frequency" dataDxfId="213">
      <calculatedColumnFormula>COUNTIF(Vertices[Degree], "&gt;= " &amp; D2) - COUNTIF(Vertices[Degree], "&gt;=" &amp; D3)</calculatedColumnFormula>
    </tableColumn>
    <tableColumn id="3" name="In-Degree Bin" dataDxfId="212"/>
    <tableColumn id="4" name="In-Degree Frequency" dataDxfId="211">
      <calculatedColumnFormula>COUNTIF(Vertices[In-Degree], "&gt;= " &amp; F2) - COUNTIF(Vertices[In-Degree], "&gt;=" &amp; F3)</calculatedColumnFormula>
    </tableColumn>
    <tableColumn id="5" name="Out-Degree Bin" dataDxfId="210"/>
    <tableColumn id="6" name="Out-Degree Frequency" dataDxfId="209">
      <calculatedColumnFormula>COUNTIF(Vertices[Out-Degree], "&gt;= " &amp; H2) - COUNTIF(Vertices[Out-Degree], "&gt;=" &amp; H3)</calculatedColumnFormula>
    </tableColumn>
    <tableColumn id="7" name="Betweenness Centrality Bin" dataDxfId="208"/>
    <tableColumn id="8" name="Betweenness Centrality Frequency" dataDxfId="207">
      <calculatedColumnFormula>COUNTIF(Vertices[Betweenness Centrality], "&gt;= " &amp; J2) - COUNTIF(Vertices[Betweenness Centrality], "&gt;=" &amp; J3)</calculatedColumnFormula>
    </tableColumn>
    <tableColumn id="9" name="Closeness Centrality Bin" dataDxfId="206"/>
    <tableColumn id="10" name="Closeness Centrality Frequency" dataDxfId="205">
      <calculatedColumnFormula>COUNTIF(Vertices[Closeness Centrality], "&gt;= " &amp; L2) - COUNTIF(Vertices[Closeness Centrality], "&gt;=" &amp; L3)</calculatedColumnFormula>
    </tableColumn>
    <tableColumn id="11" name="Eigenvector Centrality Bin" dataDxfId="204"/>
    <tableColumn id="12" name="Eigenvector Centrality Frequency" dataDxfId="203">
      <calculatedColumnFormula>COUNTIF(Vertices[Eigenvector Centrality], "&gt;= " &amp; N2) - COUNTIF(Vertices[Eigenvector Centrality], "&gt;=" &amp; N3)</calculatedColumnFormula>
    </tableColumn>
    <tableColumn id="18" name="PageRank Bin" dataDxfId="202"/>
    <tableColumn id="17" name="PageRank Frequency" dataDxfId="201">
      <calculatedColumnFormula>COUNTIF(Vertices[Eigenvector Centrality], "&gt;= " &amp; P2) - COUNTIF(Vertices[Eigenvector Centrality], "&gt;=" &amp; P3)</calculatedColumnFormula>
    </tableColumn>
    <tableColumn id="13" name="Clustering Coefficient Bin" dataDxfId="200"/>
    <tableColumn id="14" name="Clustering Coefficient Frequency" dataDxfId="199">
      <calculatedColumnFormula>COUNTIF(Vertices[Clustering Coefficient], "&gt;= " &amp; R2) - COUNTIF(Vertices[Clustering Coefficient], "&gt;=" &amp; R3)</calculatedColumnFormula>
    </tableColumn>
    <tableColumn id="15" name="Dynamic Filter Bin" dataDxfId="198"/>
    <tableColumn id="16" name="Dynamic Filter Frequency" dataDxfId="1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fo.cz/volby/volby-do-evropskeho-parlamentu/lakaji-nas-evropsti-liberalove-vadi-nam-tam-ale-babis-moznosti-jsou-i-zeleni-rika-bartos-39714.html" TargetMode="External" /><Relationship Id="rId2" Type="http://schemas.openxmlformats.org/officeDocument/2006/relationships/hyperlink" Target="https://www.info.cz/volby/volby-do-evropskeho-parlamentu/lakaji-nas-evropsti-liberalove-vadi-nam-tam-ale-babis-moznosti-jsou-i-zeleni-rika-bartos-39714.html" TargetMode="External" /><Relationship Id="rId3" Type="http://schemas.openxmlformats.org/officeDocument/2006/relationships/hyperlink" Target="http://pbs.twimg.com/profile_images/972285832496259073/GHQMRnD9_normal.jpg" TargetMode="External" /><Relationship Id="rId4" Type="http://schemas.openxmlformats.org/officeDocument/2006/relationships/hyperlink" Target="http://pbs.twimg.com/profile_images/972285832496259073/GHQMRnD9_normal.jpg" TargetMode="External" /><Relationship Id="rId5" Type="http://schemas.openxmlformats.org/officeDocument/2006/relationships/hyperlink" Target="http://pbs.twimg.com/profile_images/1083816237132644353/O9ua9XG__normal.jpg" TargetMode="External" /><Relationship Id="rId6" Type="http://schemas.openxmlformats.org/officeDocument/2006/relationships/hyperlink" Target="http://pbs.twimg.com/profile_images/1069728596992950273/emC5Bj7V_normal.jpg" TargetMode="External" /><Relationship Id="rId7" Type="http://schemas.openxmlformats.org/officeDocument/2006/relationships/hyperlink" Target="http://pbs.twimg.com/profile_images/1069728596992950273/emC5Bj7V_normal.jpg" TargetMode="External" /><Relationship Id="rId8" Type="http://schemas.openxmlformats.org/officeDocument/2006/relationships/hyperlink" Target="http://pbs.twimg.com/profile_images/1069728596992950273/emC5Bj7V_normal.jpg" TargetMode="External" /><Relationship Id="rId9" Type="http://schemas.openxmlformats.org/officeDocument/2006/relationships/hyperlink" Target="http://abs.twimg.com/sticky/default_profile_images/default_profile_normal.png" TargetMode="External" /><Relationship Id="rId10" Type="http://schemas.openxmlformats.org/officeDocument/2006/relationships/hyperlink" Target="http://pbs.twimg.com/profile_images/1069728596992950273/emC5Bj7V_normal.jp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s://twitter.com/#!/gretahansen12/status/1084248618482073600" TargetMode="External" /><Relationship Id="rId14" Type="http://schemas.openxmlformats.org/officeDocument/2006/relationships/hyperlink" Target="https://twitter.com/#!/gretahansen12/status/1084248618482073600" TargetMode="External" /><Relationship Id="rId15" Type="http://schemas.openxmlformats.org/officeDocument/2006/relationships/hyperlink" Target="https://twitter.com/#!/czech_alexa/status/1086785473643724800" TargetMode="External" /><Relationship Id="rId16" Type="http://schemas.openxmlformats.org/officeDocument/2006/relationships/hyperlink" Target="https://twitter.com/#!/horstgebauer/status/1086716859133632513" TargetMode="External" /><Relationship Id="rId17" Type="http://schemas.openxmlformats.org/officeDocument/2006/relationships/hyperlink" Target="https://twitter.com/#!/horstgebauer/status/1086716859133632513" TargetMode="External" /><Relationship Id="rId18" Type="http://schemas.openxmlformats.org/officeDocument/2006/relationships/hyperlink" Target="https://twitter.com/#!/horstgebauer/status/1087059599113551872" TargetMode="External" /><Relationship Id="rId19" Type="http://schemas.openxmlformats.org/officeDocument/2006/relationships/hyperlink" Target="https://twitter.com/#!/tvuck/status/1087395417120296961" TargetMode="External" /><Relationship Id="rId20" Type="http://schemas.openxmlformats.org/officeDocument/2006/relationships/hyperlink" Target="https://twitter.com/#!/horstgebauer/status/1087059599113551872" TargetMode="External" /><Relationship Id="rId21" Type="http://schemas.openxmlformats.org/officeDocument/2006/relationships/hyperlink" Target="https://twitter.com/#!/tvuck/status/1087395417120296961" TargetMode="External" /><Relationship Id="rId22" Type="http://schemas.openxmlformats.org/officeDocument/2006/relationships/hyperlink" Target="https://twitter.com/#!/tvuck/status/1087395417120296961"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table" Target="../tables/table1.xml" /><Relationship Id="rId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YHlAOg6W2" TargetMode="External" /><Relationship Id="rId2" Type="http://schemas.openxmlformats.org/officeDocument/2006/relationships/hyperlink" Target="https://t.co/nVDfNVbwFQ" TargetMode="External" /><Relationship Id="rId3" Type="http://schemas.openxmlformats.org/officeDocument/2006/relationships/hyperlink" Target="https://t.co/QQBIRE02GN" TargetMode="External" /><Relationship Id="rId4" Type="http://schemas.openxmlformats.org/officeDocument/2006/relationships/hyperlink" Target="https://t.co/v3IWEKxo6x" TargetMode="External" /><Relationship Id="rId5" Type="http://schemas.openxmlformats.org/officeDocument/2006/relationships/hyperlink" Target="https://pbs.twimg.com/profile_banners/81741855/1532182350" TargetMode="External" /><Relationship Id="rId6" Type="http://schemas.openxmlformats.org/officeDocument/2006/relationships/hyperlink" Target="https://pbs.twimg.com/profile_banners/1068926519165239301/1545015299" TargetMode="External" /><Relationship Id="rId7" Type="http://schemas.openxmlformats.org/officeDocument/2006/relationships/hyperlink" Target="https://pbs.twimg.com/profile_banners/1080752535902666752/1547117612" TargetMode="External" /><Relationship Id="rId8" Type="http://schemas.openxmlformats.org/officeDocument/2006/relationships/hyperlink" Target="https://pbs.twimg.com/profile_banners/4684469058/1544005971" TargetMode="External" /><Relationship Id="rId9" Type="http://schemas.openxmlformats.org/officeDocument/2006/relationships/hyperlink" Target="https://pbs.twimg.com/profile_banners/2391069391/1442558921" TargetMode="External" /><Relationship Id="rId10" Type="http://schemas.openxmlformats.org/officeDocument/2006/relationships/hyperlink" Target="https://pbs.twimg.com/profile_banners/319677725/1521423701" TargetMode="External" /><Relationship Id="rId11" Type="http://schemas.openxmlformats.org/officeDocument/2006/relationships/hyperlink" Target="https://pbs.twimg.com/profile_banners/2194979197/1525247337"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8/bg.gif" TargetMode="External" /><Relationship Id="rId19" Type="http://schemas.openxmlformats.org/officeDocument/2006/relationships/hyperlink" Target="http://pbs.twimg.com/profile_images/972285832496259073/GHQMRnD9_normal.jpg" TargetMode="External" /><Relationship Id="rId20" Type="http://schemas.openxmlformats.org/officeDocument/2006/relationships/hyperlink" Target="http://pbs.twimg.com/profile_images/468989921/_DSC0662_-_CU_crop_-_Copy_normal.JPG" TargetMode="External" /><Relationship Id="rId21" Type="http://schemas.openxmlformats.org/officeDocument/2006/relationships/hyperlink" Target="http://pbs.twimg.com/profile_images/1050594824510787584/SY-keh2C_normal.jpg" TargetMode="External" /><Relationship Id="rId22" Type="http://schemas.openxmlformats.org/officeDocument/2006/relationships/hyperlink" Target="http://pbs.twimg.com/profile_images/1083816237132644353/O9ua9XG__normal.jpg" TargetMode="External" /><Relationship Id="rId23" Type="http://schemas.openxmlformats.org/officeDocument/2006/relationships/hyperlink" Target="http://pbs.twimg.com/profile_images/1084643117058252800/JT9MPNbY_normal.jpg" TargetMode="External" /><Relationship Id="rId24" Type="http://schemas.openxmlformats.org/officeDocument/2006/relationships/hyperlink" Target="http://pbs.twimg.com/profile_images/1069728596992950273/emC5Bj7V_normal.jpg" TargetMode="External" /><Relationship Id="rId25" Type="http://schemas.openxmlformats.org/officeDocument/2006/relationships/hyperlink" Target="http://pbs.twimg.com/profile_images/989268596898582534/_NCTWv-U_normal.jpg" TargetMode="External" /><Relationship Id="rId26" Type="http://schemas.openxmlformats.org/officeDocument/2006/relationships/hyperlink" Target="http://pbs.twimg.com/profile_images/564496462025728002/T_yKRTbR_normal.png" TargetMode="External" /><Relationship Id="rId27" Type="http://schemas.openxmlformats.org/officeDocument/2006/relationships/hyperlink" Target="http://abs.twimg.com/sticky/default_profile_images/default_profile_normal.png" TargetMode="External" /><Relationship Id="rId28" Type="http://schemas.openxmlformats.org/officeDocument/2006/relationships/hyperlink" Target="http://pbs.twimg.com/profile_images/801208466824171520/yVy3CFIH_normal.jpg" TargetMode="External" /><Relationship Id="rId29" Type="http://schemas.openxmlformats.org/officeDocument/2006/relationships/hyperlink" Target="https://twitter.com/gretahansen12" TargetMode="External" /><Relationship Id="rId30" Type="http://schemas.openxmlformats.org/officeDocument/2006/relationships/hyperlink" Target="https://twitter.com/stevenbeschloss" TargetMode="External" /><Relationship Id="rId31" Type="http://schemas.openxmlformats.org/officeDocument/2006/relationships/hyperlink" Target="https://twitter.com/orchidvariety" TargetMode="External" /><Relationship Id="rId32" Type="http://schemas.openxmlformats.org/officeDocument/2006/relationships/hyperlink" Target="https://twitter.com/czech_alexa" TargetMode="External" /><Relationship Id="rId33" Type="http://schemas.openxmlformats.org/officeDocument/2006/relationships/hyperlink" Target="https://twitter.com/defnotsamaria" TargetMode="External" /><Relationship Id="rId34" Type="http://schemas.openxmlformats.org/officeDocument/2006/relationships/hyperlink" Target="https://twitter.com/horstgebauer" TargetMode="External" /><Relationship Id="rId35" Type="http://schemas.openxmlformats.org/officeDocument/2006/relationships/hyperlink" Target="https://twitter.com/tobiasschminke" TargetMode="External" /><Relationship Id="rId36" Type="http://schemas.openxmlformats.org/officeDocument/2006/relationships/hyperlink" Target="https://twitter.com/europeelects" TargetMode="External" /><Relationship Id="rId37" Type="http://schemas.openxmlformats.org/officeDocument/2006/relationships/hyperlink" Target="https://twitter.com/tvuck" TargetMode="External" /><Relationship Id="rId38" Type="http://schemas.openxmlformats.org/officeDocument/2006/relationships/hyperlink" Target="https://twitter.com/georgeforamorio" TargetMode="External" /><Relationship Id="rId39" Type="http://schemas.openxmlformats.org/officeDocument/2006/relationships/comments" Target="../comments2.xml" /><Relationship Id="rId40" Type="http://schemas.openxmlformats.org/officeDocument/2006/relationships/vmlDrawing" Target="../drawings/vmlDrawing2.vml" /><Relationship Id="rId41" Type="http://schemas.openxmlformats.org/officeDocument/2006/relationships/table" Target="../tables/table2.xml" /><Relationship Id="rId42" Type="http://schemas.openxmlformats.org/officeDocument/2006/relationships/drawing" Target="../drawings/drawing1.xm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fo.cz/volby/volby-do-evropskeho-parlamentu/lakaji-nas-evropsti-liberalove-vadi-nam-tam-ale-babis-moznosti-jsou-i-zeleni-rika-bartos-39714.html" TargetMode="External" /><Relationship Id="rId2" Type="http://schemas.openxmlformats.org/officeDocument/2006/relationships/hyperlink" Target="https://www.info.cz/volby/volby-do-evropskeho-parlamentu/lakaji-nas-evropsti-liberalove-vadi-nam-tam-ale-babis-moznosti-jsou-i-zeleni-rika-bartos-39714.html"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380</v>
      </c>
      <c r="BB2" s="13" t="s">
        <v>388</v>
      </c>
      <c r="BC2" s="13" t="s">
        <v>389</v>
      </c>
      <c r="BD2" s="67" t="s">
        <v>493</v>
      </c>
      <c r="BE2" s="67" t="s">
        <v>494</v>
      </c>
      <c r="BF2" s="67" t="s">
        <v>495</v>
      </c>
      <c r="BG2" s="67" t="s">
        <v>496</v>
      </c>
      <c r="BH2" s="67" t="s">
        <v>497</v>
      </c>
      <c r="BI2" s="67" t="s">
        <v>498</v>
      </c>
      <c r="BJ2" s="67" t="s">
        <v>499</v>
      </c>
      <c r="BK2" s="67" t="s">
        <v>500</v>
      </c>
      <c r="BL2" s="67" t="s">
        <v>501</v>
      </c>
    </row>
    <row r="3" spans="1:64" ht="15" customHeight="1">
      <c r="A3" s="84" t="s">
        <v>212</v>
      </c>
      <c r="B3" s="84" t="s">
        <v>216</v>
      </c>
      <c r="C3" s="53" t="s">
        <v>505</v>
      </c>
      <c r="D3" s="54">
        <v>3</v>
      </c>
      <c r="E3" s="65" t="s">
        <v>132</v>
      </c>
      <c r="F3" s="55">
        <v>32</v>
      </c>
      <c r="G3" s="53"/>
      <c r="H3" s="57"/>
      <c r="I3" s="56"/>
      <c r="J3" s="56"/>
      <c r="K3" s="36" t="s">
        <v>65</v>
      </c>
      <c r="L3" s="62">
        <v>3</v>
      </c>
      <c r="M3" s="62"/>
      <c r="N3" s="63"/>
      <c r="O3" s="85" t="s">
        <v>222</v>
      </c>
      <c r="P3" s="87">
        <v>43478.027650462966</v>
      </c>
      <c r="Q3" s="85" t="s">
        <v>224</v>
      </c>
      <c r="R3" s="85"/>
      <c r="S3" s="85"/>
      <c r="T3" s="85"/>
      <c r="U3" s="85"/>
      <c r="V3" s="90" t="s">
        <v>231</v>
      </c>
      <c r="W3" s="87">
        <v>43478.027650462966</v>
      </c>
      <c r="X3" s="90" t="s">
        <v>235</v>
      </c>
      <c r="Y3" s="85"/>
      <c r="Z3" s="85"/>
      <c r="AA3" s="91" t="s">
        <v>240</v>
      </c>
      <c r="AB3" s="91" t="s">
        <v>245</v>
      </c>
      <c r="AC3" s="85" t="b">
        <v>0</v>
      </c>
      <c r="AD3" s="85">
        <v>0</v>
      </c>
      <c r="AE3" s="91" t="s">
        <v>249</v>
      </c>
      <c r="AF3" s="85" t="b">
        <v>0</v>
      </c>
      <c r="AG3" s="85" t="s">
        <v>253</v>
      </c>
      <c r="AH3" s="85"/>
      <c r="AI3" s="91" t="s">
        <v>251</v>
      </c>
      <c r="AJ3" s="85" t="b">
        <v>0</v>
      </c>
      <c r="AK3" s="85">
        <v>0</v>
      </c>
      <c r="AL3" s="91" t="s">
        <v>251</v>
      </c>
      <c r="AM3" s="85" t="s">
        <v>254</v>
      </c>
      <c r="AN3" s="85" t="b">
        <v>0</v>
      </c>
      <c r="AO3" s="91" t="s">
        <v>245</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217</v>
      </c>
      <c r="C4" s="53" t="s">
        <v>505</v>
      </c>
      <c r="D4" s="54">
        <v>3</v>
      </c>
      <c r="E4" s="65" t="s">
        <v>132</v>
      </c>
      <c r="F4" s="55">
        <v>32</v>
      </c>
      <c r="G4" s="53"/>
      <c r="H4" s="57"/>
      <c r="I4" s="56"/>
      <c r="J4" s="56"/>
      <c r="K4" s="36" t="s">
        <v>65</v>
      </c>
      <c r="L4" s="83">
        <v>4</v>
      </c>
      <c r="M4" s="83"/>
      <c r="N4" s="63"/>
      <c r="O4" s="86" t="s">
        <v>223</v>
      </c>
      <c r="P4" s="88">
        <v>43478.027650462966</v>
      </c>
      <c r="Q4" s="86" t="s">
        <v>224</v>
      </c>
      <c r="R4" s="86"/>
      <c r="S4" s="86"/>
      <c r="T4" s="86"/>
      <c r="U4" s="86"/>
      <c r="V4" s="89" t="s">
        <v>231</v>
      </c>
      <c r="W4" s="88">
        <v>43478.027650462966</v>
      </c>
      <c r="X4" s="89" t="s">
        <v>235</v>
      </c>
      <c r="Y4" s="86"/>
      <c r="Z4" s="86"/>
      <c r="AA4" s="92" t="s">
        <v>240</v>
      </c>
      <c r="AB4" s="92" t="s">
        <v>245</v>
      </c>
      <c r="AC4" s="86" t="b">
        <v>0</v>
      </c>
      <c r="AD4" s="86">
        <v>0</v>
      </c>
      <c r="AE4" s="92" t="s">
        <v>249</v>
      </c>
      <c r="AF4" s="86" t="b">
        <v>0</v>
      </c>
      <c r="AG4" s="86" t="s">
        <v>253</v>
      </c>
      <c r="AH4" s="86"/>
      <c r="AI4" s="92" t="s">
        <v>251</v>
      </c>
      <c r="AJ4" s="86" t="b">
        <v>0</v>
      </c>
      <c r="AK4" s="86">
        <v>0</v>
      </c>
      <c r="AL4" s="92" t="s">
        <v>251</v>
      </c>
      <c r="AM4" s="86" t="s">
        <v>254</v>
      </c>
      <c r="AN4" s="86" t="b">
        <v>0</v>
      </c>
      <c r="AO4" s="92" t="s">
        <v>245</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4</v>
      </c>
      <c r="BE4" s="52">
        <v>8</v>
      </c>
      <c r="BF4" s="51">
        <v>2</v>
      </c>
      <c r="BG4" s="52">
        <v>4</v>
      </c>
      <c r="BH4" s="51">
        <v>0</v>
      </c>
      <c r="BI4" s="52">
        <v>0</v>
      </c>
      <c r="BJ4" s="51">
        <v>44</v>
      </c>
      <c r="BK4" s="52">
        <v>88</v>
      </c>
      <c r="BL4" s="51">
        <v>50</v>
      </c>
    </row>
    <row r="5" spans="1:64" ht="15">
      <c r="A5" s="84" t="s">
        <v>213</v>
      </c>
      <c r="B5" s="84" t="s">
        <v>218</v>
      </c>
      <c r="C5" s="53" t="s">
        <v>505</v>
      </c>
      <c r="D5" s="54">
        <v>3</v>
      </c>
      <c r="E5" s="65" t="s">
        <v>132</v>
      </c>
      <c r="F5" s="55">
        <v>32</v>
      </c>
      <c r="G5" s="53"/>
      <c r="H5" s="57"/>
      <c r="I5" s="56"/>
      <c r="J5" s="56"/>
      <c r="K5" s="36" t="s">
        <v>65</v>
      </c>
      <c r="L5" s="83">
        <v>5</v>
      </c>
      <c r="M5" s="83"/>
      <c r="N5" s="63"/>
      <c r="O5" s="86" t="s">
        <v>223</v>
      </c>
      <c r="P5" s="88">
        <v>43485.02804398148</v>
      </c>
      <c r="Q5" s="86" t="s">
        <v>225</v>
      </c>
      <c r="R5" s="86"/>
      <c r="S5" s="86"/>
      <c r="T5" s="86"/>
      <c r="U5" s="86"/>
      <c r="V5" s="89" t="s">
        <v>232</v>
      </c>
      <c r="W5" s="88">
        <v>43485.02804398148</v>
      </c>
      <c r="X5" s="89" t="s">
        <v>236</v>
      </c>
      <c r="Y5" s="86"/>
      <c r="Z5" s="86"/>
      <c r="AA5" s="92" t="s">
        <v>241</v>
      </c>
      <c r="AB5" s="92" t="s">
        <v>246</v>
      </c>
      <c r="AC5" s="86" t="b">
        <v>0</v>
      </c>
      <c r="AD5" s="86">
        <v>1</v>
      </c>
      <c r="AE5" s="92" t="s">
        <v>250</v>
      </c>
      <c r="AF5" s="86" t="b">
        <v>0</v>
      </c>
      <c r="AG5" s="86" t="s">
        <v>253</v>
      </c>
      <c r="AH5" s="86"/>
      <c r="AI5" s="92" t="s">
        <v>251</v>
      </c>
      <c r="AJ5" s="86" t="b">
        <v>0</v>
      </c>
      <c r="AK5" s="86">
        <v>0</v>
      </c>
      <c r="AL5" s="92" t="s">
        <v>251</v>
      </c>
      <c r="AM5" s="86" t="s">
        <v>255</v>
      </c>
      <c r="AN5" s="86" t="b">
        <v>0</v>
      </c>
      <c r="AO5" s="92" t="s">
        <v>246</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1</v>
      </c>
      <c r="BE5" s="52">
        <v>3.125</v>
      </c>
      <c r="BF5" s="51">
        <v>0</v>
      </c>
      <c r="BG5" s="52">
        <v>0</v>
      </c>
      <c r="BH5" s="51">
        <v>0</v>
      </c>
      <c r="BI5" s="52">
        <v>0</v>
      </c>
      <c r="BJ5" s="51">
        <v>31</v>
      </c>
      <c r="BK5" s="52">
        <v>96.875</v>
      </c>
      <c r="BL5" s="51">
        <v>32</v>
      </c>
    </row>
    <row r="6" spans="1:64" ht="15">
      <c r="A6" s="84" t="s">
        <v>214</v>
      </c>
      <c r="B6" s="84" t="s">
        <v>219</v>
      </c>
      <c r="C6" s="53" t="s">
        <v>505</v>
      </c>
      <c r="D6" s="54">
        <v>3</v>
      </c>
      <c r="E6" s="65" t="s">
        <v>132</v>
      </c>
      <c r="F6" s="55">
        <v>32</v>
      </c>
      <c r="G6" s="53"/>
      <c r="H6" s="57"/>
      <c r="I6" s="56"/>
      <c r="J6" s="56"/>
      <c r="K6" s="36" t="s">
        <v>65</v>
      </c>
      <c r="L6" s="83">
        <v>6</v>
      </c>
      <c r="M6" s="83"/>
      <c r="N6" s="63"/>
      <c r="O6" s="86" t="s">
        <v>222</v>
      </c>
      <c r="P6" s="88">
        <v>43484.8387037037</v>
      </c>
      <c r="Q6" s="86" t="s">
        <v>226</v>
      </c>
      <c r="R6" s="89" t="s">
        <v>229</v>
      </c>
      <c r="S6" s="86" t="s">
        <v>230</v>
      </c>
      <c r="T6" s="86"/>
      <c r="U6" s="86"/>
      <c r="V6" s="89" t="s">
        <v>233</v>
      </c>
      <c r="W6" s="88">
        <v>43484.8387037037</v>
      </c>
      <c r="X6" s="89" t="s">
        <v>237</v>
      </c>
      <c r="Y6" s="86"/>
      <c r="Z6" s="86"/>
      <c r="AA6" s="92" t="s">
        <v>242</v>
      </c>
      <c r="AB6" s="86"/>
      <c r="AC6" s="86" t="b">
        <v>0</v>
      </c>
      <c r="AD6" s="86">
        <v>1</v>
      </c>
      <c r="AE6" s="92" t="s">
        <v>251</v>
      </c>
      <c r="AF6" s="86" t="b">
        <v>0</v>
      </c>
      <c r="AG6" s="86" t="s">
        <v>253</v>
      </c>
      <c r="AH6" s="86"/>
      <c r="AI6" s="92" t="s">
        <v>251</v>
      </c>
      <c r="AJ6" s="86" t="b">
        <v>0</v>
      </c>
      <c r="AK6" s="86">
        <v>0</v>
      </c>
      <c r="AL6" s="92" t="s">
        <v>251</v>
      </c>
      <c r="AM6" s="86" t="s">
        <v>255</v>
      </c>
      <c r="AN6" s="86" t="b">
        <v>0</v>
      </c>
      <c r="AO6" s="92" t="s">
        <v>242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30">
      <c r="A7" s="84" t="s">
        <v>214</v>
      </c>
      <c r="B7" s="84" t="s">
        <v>220</v>
      </c>
      <c r="C7" s="53" t="s">
        <v>506</v>
      </c>
      <c r="D7" s="54">
        <v>3</v>
      </c>
      <c r="E7" s="65" t="s">
        <v>136</v>
      </c>
      <c r="F7" s="55">
        <v>6</v>
      </c>
      <c r="G7" s="53"/>
      <c r="H7" s="57"/>
      <c r="I7" s="56"/>
      <c r="J7" s="56"/>
      <c r="K7" s="36" t="s">
        <v>65</v>
      </c>
      <c r="L7" s="83">
        <v>7</v>
      </c>
      <c r="M7" s="83"/>
      <c r="N7" s="63"/>
      <c r="O7" s="86" t="s">
        <v>222</v>
      </c>
      <c r="P7" s="88">
        <v>43484.8387037037</v>
      </c>
      <c r="Q7" s="86" t="s">
        <v>226</v>
      </c>
      <c r="R7" s="89" t="s">
        <v>229</v>
      </c>
      <c r="S7" s="86" t="s">
        <v>230</v>
      </c>
      <c r="T7" s="86"/>
      <c r="U7" s="86"/>
      <c r="V7" s="89" t="s">
        <v>233</v>
      </c>
      <c r="W7" s="88">
        <v>43484.8387037037</v>
      </c>
      <c r="X7" s="89" t="s">
        <v>237</v>
      </c>
      <c r="Y7" s="86"/>
      <c r="Z7" s="86"/>
      <c r="AA7" s="92" t="s">
        <v>242</v>
      </c>
      <c r="AB7" s="86"/>
      <c r="AC7" s="86" t="b">
        <v>0</v>
      </c>
      <c r="AD7" s="86">
        <v>1</v>
      </c>
      <c r="AE7" s="92" t="s">
        <v>251</v>
      </c>
      <c r="AF7" s="86" t="b">
        <v>0</v>
      </c>
      <c r="AG7" s="86" t="s">
        <v>253</v>
      </c>
      <c r="AH7" s="86"/>
      <c r="AI7" s="92" t="s">
        <v>251</v>
      </c>
      <c r="AJ7" s="86" t="b">
        <v>0</v>
      </c>
      <c r="AK7" s="86">
        <v>0</v>
      </c>
      <c r="AL7" s="92" t="s">
        <v>251</v>
      </c>
      <c r="AM7" s="86" t="s">
        <v>255</v>
      </c>
      <c r="AN7" s="86" t="b">
        <v>0</v>
      </c>
      <c r="AO7" s="92" t="s">
        <v>242</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29</v>
      </c>
      <c r="BK7" s="52">
        <v>100</v>
      </c>
      <c r="BL7" s="51">
        <v>29</v>
      </c>
    </row>
    <row r="8" spans="1:64" ht="30">
      <c r="A8" s="84" t="s">
        <v>214</v>
      </c>
      <c r="B8" s="84" t="s">
        <v>220</v>
      </c>
      <c r="C8" s="53" t="s">
        <v>506</v>
      </c>
      <c r="D8" s="54">
        <v>3</v>
      </c>
      <c r="E8" s="65" t="s">
        <v>136</v>
      </c>
      <c r="F8" s="55">
        <v>6</v>
      </c>
      <c r="G8" s="53"/>
      <c r="H8" s="57"/>
      <c r="I8" s="56"/>
      <c r="J8" s="56"/>
      <c r="K8" s="36" t="s">
        <v>65</v>
      </c>
      <c r="L8" s="83">
        <v>8</v>
      </c>
      <c r="M8" s="83"/>
      <c r="N8" s="63"/>
      <c r="O8" s="86" t="s">
        <v>222</v>
      </c>
      <c r="P8" s="88">
        <v>43485.784479166665</v>
      </c>
      <c r="Q8" s="86" t="s">
        <v>227</v>
      </c>
      <c r="R8" s="86"/>
      <c r="S8" s="86"/>
      <c r="T8" s="86"/>
      <c r="U8" s="86"/>
      <c r="V8" s="89" t="s">
        <v>233</v>
      </c>
      <c r="W8" s="88">
        <v>43485.784479166665</v>
      </c>
      <c r="X8" s="89" t="s">
        <v>238</v>
      </c>
      <c r="Y8" s="86"/>
      <c r="Z8" s="86"/>
      <c r="AA8" s="92" t="s">
        <v>243</v>
      </c>
      <c r="AB8" s="92" t="s">
        <v>247</v>
      </c>
      <c r="AC8" s="86" t="b">
        <v>0</v>
      </c>
      <c r="AD8" s="86">
        <v>0</v>
      </c>
      <c r="AE8" s="92" t="s">
        <v>252</v>
      </c>
      <c r="AF8" s="86" t="b">
        <v>0</v>
      </c>
      <c r="AG8" s="86" t="s">
        <v>253</v>
      </c>
      <c r="AH8" s="86"/>
      <c r="AI8" s="92" t="s">
        <v>251</v>
      </c>
      <c r="AJ8" s="86" t="b">
        <v>0</v>
      </c>
      <c r="AK8" s="86">
        <v>0</v>
      </c>
      <c r="AL8" s="92" t="s">
        <v>251</v>
      </c>
      <c r="AM8" s="86" t="s">
        <v>255</v>
      </c>
      <c r="AN8" s="86" t="b">
        <v>0</v>
      </c>
      <c r="AO8" s="92" t="s">
        <v>247</v>
      </c>
      <c r="AP8" s="86" t="s">
        <v>176</v>
      </c>
      <c r="AQ8" s="86">
        <v>0</v>
      </c>
      <c r="AR8" s="86">
        <v>0</v>
      </c>
      <c r="AS8" s="86"/>
      <c r="AT8" s="86"/>
      <c r="AU8" s="86"/>
      <c r="AV8" s="86"/>
      <c r="AW8" s="86"/>
      <c r="AX8" s="86"/>
      <c r="AY8" s="86"/>
      <c r="AZ8" s="86"/>
      <c r="BA8">
        <v>2</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15">
      <c r="A9" s="84" t="s">
        <v>215</v>
      </c>
      <c r="B9" s="84" t="s">
        <v>220</v>
      </c>
      <c r="C9" s="53" t="s">
        <v>505</v>
      </c>
      <c r="D9" s="54">
        <v>3</v>
      </c>
      <c r="E9" s="65" t="s">
        <v>132</v>
      </c>
      <c r="F9" s="55">
        <v>32</v>
      </c>
      <c r="G9" s="53"/>
      <c r="H9" s="57"/>
      <c r="I9" s="56"/>
      <c r="J9" s="56"/>
      <c r="K9" s="36" t="s">
        <v>65</v>
      </c>
      <c r="L9" s="83">
        <v>9</v>
      </c>
      <c r="M9" s="83"/>
      <c r="N9" s="63"/>
      <c r="O9" s="86" t="s">
        <v>222</v>
      </c>
      <c r="P9" s="88">
        <v>43486.71115740741</v>
      </c>
      <c r="Q9" s="86" t="s">
        <v>228</v>
      </c>
      <c r="R9" s="86"/>
      <c r="S9" s="86"/>
      <c r="T9" s="86"/>
      <c r="U9" s="86"/>
      <c r="V9" s="89" t="s">
        <v>234</v>
      </c>
      <c r="W9" s="88">
        <v>43486.71115740741</v>
      </c>
      <c r="X9" s="89" t="s">
        <v>239</v>
      </c>
      <c r="Y9" s="86"/>
      <c r="Z9" s="86"/>
      <c r="AA9" s="92" t="s">
        <v>244</v>
      </c>
      <c r="AB9" s="92" t="s">
        <v>248</v>
      </c>
      <c r="AC9" s="86" t="b">
        <v>0</v>
      </c>
      <c r="AD9" s="86">
        <v>0</v>
      </c>
      <c r="AE9" s="92" t="s">
        <v>252</v>
      </c>
      <c r="AF9" s="86" t="b">
        <v>0</v>
      </c>
      <c r="AG9" s="86" t="s">
        <v>253</v>
      </c>
      <c r="AH9" s="86"/>
      <c r="AI9" s="92" t="s">
        <v>251</v>
      </c>
      <c r="AJ9" s="86" t="b">
        <v>0</v>
      </c>
      <c r="AK9" s="86">
        <v>0</v>
      </c>
      <c r="AL9" s="92" t="s">
        <v>251</v>
      </c>
      <c r="AM9" s="86" t="s">
        <v>256</v>
      </c>
      <c r="AN9" s="86" t="b">
        <v>0</v>
      </c>
      <c r="AO9" s="92" t="s">
        <v>248</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15">
      <c r="A10" s="84" t="s">
        <v>214</v>
      </c>
      <c r="B10" s="84" t="s">
        <v>221</v>
      </c>
      <c r="C10" s="53" t="s">
        <v>505</v>
      </c>
      <c r="D10" s="54">
        <v>3</v>
      </c>
      <c r="E10" s="65" t="s">
        <v>132</v>
      </c>
      <c r="F10" s="55">
        <v>32</v>
      </c>
      <c r="G10" s="53"/>
      <c r="H10" s="57"/>
      <c r="I10" s="56"/>
      <c r="J10" s="56"/>
      <c r="K10" s="36" t="s">
        <v>65</v>
      </c>
      <c r="L10" s="83">
        <v>10</v>
      </c>
      <c r="M10" s="83"/>
      <c r="N10" s="63"/>
      <c r="O10" s="86" t="s">
        <v>223</v>
      </c>
      <c r="P10" s="88">
        <v>43485.784479166665</v>
      </c>
      <c r="Q10" s="86" t="s">
        <v>227</v>
      </c>
      <c r="R10" s="86"/>
      <c r="S10" s="86"/>
      <c r="T10" s="86"/>
      <c r="U10" s="86"/>
      <c r="V10" s="89" t="s">
        <v>233</v>
      </c>
      <c r="W10" s="88">
        <v>43485.784479166665</v>
      </c>
      <c r="X10" s="89" t="s">
        <v>238</v>
      </c>
      <c r="Y10" s="86"/>
      <c r="Z10" s="86"/>
      <c r="AA10" s="92" t="s">
        <v>243</v>
      </c>
      <c r="AB10" s="92" t="s">
        <v>247</v>
      </c>
      <c r="AC10" s="86" t="b">
        <v>0</v>
      </c>
      <c r="AD10" s="86">
        <v>0</v>
      </c>
      <c r="AE10" s="92" t="s">
        <v>252</v>
      </c>
      <c r="AF10" s="86" t="b">
        <v>0</v>
      </c>
      <c r="AG10" s="86" t="s">
        <v>253</v>
      </c>
      <c r="AH10" s="86"/>
      <c r="AI10" s="92" t="s">
        <v>251</v>
      </c>
      <c r="AJ10" s="86" t="b">
        <v>0</v>
      </c>
      <c r="AK10" s="86">
        <v>0</v>
      </c>
      <c r="AL10" s="92" t="s">
        <v>251</v>
      </c>
      <c r="AM10" s="86" t="s">
        <v>255</v>
      </c>
      <c r="AN10" s="86" t="b">
        <v>0</v>
      </c>
      <c r="AO10" s="92" t="s">
        <v>247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3</v>
      </c>
      <c r="BE10" s="52">
        <v>13.043478260869565</v>
      </c>
      <c r="BF10" s="51">
        <v>1</v>
      </c>
      <c r="BG10" s="52">
        <v>4.3478260869565215</v>
      </c>
      <c r="BH10" s="51">
        <v>0</v>
      </c>
      <c r="BI10" s="52">
        <v>0</v>
      </c>
      <c r="BJ10" s="51">
        <v>19</v>
      </c>
      <c r="BK10" s="52">
        <v>82.6086956521739</v>
      </c>
      <c r="BL10" s="51">
        <v>23</v>
      </c>
    </row>
    <row r="11" spans="1:64" ht="15">
      <c r="A11" s="84" t="s">
        <v>215</v>
      </c>
      <c r="B11" s="84" t="s">
        <v>214</v>
      </c>
      <c r="C11" s="53" t="s">
        <v>505</v>
      </c>
      <c r="D11" s="54">
        <v>3</v>
      </c>
      <c r="E11" s="65" t="s">
        <v>132</v>
      </c>
      <c r="F11" s="55">
        <v>32</v>
      </c>
      <c r="G11" s="53"/>
      <c r="H11" s="57"/>
      <c r="I11" s="56"/>
      <c r="J11" s="56"/>
      <c r="K11" s="36" t="s">
        <v>65</v>
      </c>
      <c r="L11" s="83">
        <v>11</v>
      </c>
      <c r="M11" s="83"/>
      <c r="N11" s="63"/>
      <c r="O11" s="86" t="s">
        <v>222</v>
      </c>
      <c r="P11" s="88">
        <v>43486.71115740741</v>
      </c>
      <c r="Q11" s="86" t="s">
        <v>228</v>
      </c>
      <c r="R11" s="86"/>
      <c r="S11" s="86"/>
      <c r="T11" s="86"/>
      <c r="U11" s="86"/>
      <c r="V11" s="89" t="s">
        <v>234</v>
      </c>
      <c r="W11" s="88">
        <v>43486.71115740741</v>
      </c>
      <c r="X11" s="89" t="s">
        <v>239</v>
      </c>
      <c r="Y11" s="86"/>
      <c r="Z11" s="86"/>
      <c r="AA11" s="92" t="s">
        <v>244</v>
      </c>
      <c r="AB11" s="92" t="s">
        <v>248</v>
      </c>
      <c r="AC11" s="86" t="b">
        <v>0</v>
      </c>
      <c r="AD11" s="86">
        <v>0</v>
      </c>
      <c r="AE11" s="92" t="s">
        <v>252</v>
      </c>
      <c r="AF11" s="86" t="b">
        <v>0</v>
      </c>
      <c r="AG11" s="86" t="s">
        <v>253</v>
      </c>
      <c r="AH11" s="86"/>
      <c r="AI11" s="92" t="s">
        <v>251</v>
      </c>
      <c r="AJ11" s="86" t="b">
        <v>0</v>
      </c>
      <c r="AK11" s="86">
        <v>0</v>
      </c>
      <c r="AL11" s="92" t="s">
        <v>251</v>
      </c>
      <c r="AM11" s="86" t="s">
        <v>256</v>
      </c>
      <c r="AN11" s="86" t="b">
        <v>0</v>
      </c>
      <c r="AO11" s="92" t="s">
        <v>248</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15">
      <c r="A12" s="84" t="s">
        <v>215</v>
      </c>
      <c r="B12" s="84" t="s">
        <v>221</v>
      </c>
      <c r="C12" s="53" t="s">
        <v>505</v>
      </c>
      <c r="D12" s="54">
        <v>3</v>
      </c>
      <c r="E12" s="65" t="s">
        <v>132</v>
      </c>
      <c r="F12" s="55">
        <v>32</v>
      </c>
      <c r="G12" s="53"/>
      <c r="H12" s="57"/>
      <c r="I12" s="56"/>
      <c r="J12" s="56"/>
      <c r="K12" s="36" t="s">
        <v>65</v>
      </c>
      <c r="L12" s="83">
        <v>12</v>
      </c>
      <c r="M12" s="83"/>
      <c r="N12" s="63"/>
      <c r="O12" s="86" t="s">
        <v>223</v>
      </c>
      <c r="P12" s="88">
        <v>43486.71115740741</v>
      </c>
      <c r="Q12" s="86" t="s">
        <v>228</v>
      </c>
      <c r="R12" s="86"/>
      <c r="S12" s="86"/>
      <c r="T12" s="86"/>
      <c r="U12" s="86"/>
      <c r="V12" s="89" t="s">
        <v>234</v>
      </c>
      <c r="W12" s="88">
        <v>43486.71115740741</v>
      </c>
      <c r="X12" s="89" t="s">
        <v>239</v>
      </c>
      <c r="Y12" s="86"/>
      <c r="Z12" s="86"/>
      <c r="AA12" s="92" t="s">
        <v>244</v>
      </c>
      <c r="AB12" s="92" t="s">
        <v>248</v>
      </c>
      <c r="AC12" s="86" t="b">
        <v>0</v>
      </c>
      <c r="AD12" s="86">
        <v>0</v>
      </c>
      <c r="AE12" s="92" t="s">
        <v>252</v>
      </c>
      <c r="AF12" s="86" t="b">
        <v>0</v>
      </c>
      <c r="AG12" s="86" t="s">
        <v>253</v>
      </c>
      <c r="AH12" s="86"/>
      <c r="AI12" s="92" t="s">
        <v>251</v>
      </c>
      <c r="AJ12" s="86" t="b">
        <v>0</v>
      </c>
      <c r="AK12" s="86">
        <v>0</v>
      </c>
      <c r="AL12" s="92" t="s">
        <v>251</v>
      </c>
      <c r="AM12" s="86" t="s">
        <v>256</v>
      </c>
      <c r="AN12" s="86" t="b">
        <v>0</v>
      </c>
      <c r="AO12" s="92" t="s">
        <v>248</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3.7037037037037037</v>
      </c>
      <c r="BF12" s="51">
        <v>0</v>
      </c>
      <c r="BG12" s="52">
        <v>0</v>
      </c>
      <c r="BH12" s="51">
        <v>0</v>
      </c>
      <c r="BI12" s="52">
        <v>0</v>
      </c>
      <c r="BJ12" s="51">
        <v>26</v>
      </c>
      <c r="BK12" s="52">
        <v>96.29629629629629</v>
      </c>
      <c r="BL12"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6" r:id="rId1" display="https://www.info.cz/volby/volby-do-evropskeho-parlamentu/lakaji-nas-evropsti-liberalove-vadi-nam-tam-ale-babis-moznosti-jsou-i-zeleni-rika-bartos-39714.html"/>
    <hyperlink ref="R7" r:id="rId2" display="https://www.info.cz/volby/volby-do-evropskeho-parlamentu/lakaji-nas-evropsti-liberalove-vadi-nam-tam-ale-babis-moznosti-jsou-i-zeleni-rika-bartos-39714.html"/>
    <hyperlink ref="V3" r:id="rId3" display="http://pbs.twimg.com/profile_images/972285832496259073/GHQMRnD9_normal.jpg"/>
    <hyperlink ref="V4" r:id="rId4" display="http://pbs.twimg.com/profile_images/972285832496259073/GHQMRnD9_normal.jpg"/>
    <hyperlink ref="V5" r:id="rId5" display="http://pbs.twimg.com/profile_images/1083816237132644353/O9ua9XG__normal.jpg"/>
    <hyperlink ref="V6" r:id="rId6" display="http://pbs.twimg.com/profile_images/1069728596992950273/emC5Bj7V_normal.jpg"/>
    <hyperlink ref="V7" r:id="rId7" display="http://pbs.twimg.com/profile_images/1069728596992950273/emC5Bj7V_normal.jpg"/>
    <hyperlink ref="V8" r:id="rId8" display="http://pbs.twimg.com/profile_images/1069728596992950273/emC5Bj7V_normal.jpg"/>
    <hyperlink ref="V9" r:id="rId9" display="http://abs.twimg.com/sticky/default_profile_images/default_profile_normal.png"/>
    <hyperlink ref="V10" r:id="rId10" display="http://pbs.twimg.com/profile_images/1069728596992950273/emC5Bj7V_normal.jpg"/>
    <hyperlink ref="V11" r:id="rId11" display="http://abs.twimg.com/sticky/default_profile_images/default_profile_normal.png"/>
    <hyperlink ref="V12" r:id="rId12" display="http://abs.twimg.com/sticky/default_profile_images/default_profile_normal.png"/>
    <hyperlink ref="X3" r:id="rId13" display="https://twitter.com/#!/gretahansen12/status/1084248618482073600"/>
    <hyperlink ref="X4" r:id="rId14" display="https://twitter.com/#!/gretahansen12/status/1084248618482073600"/>
    <hyperlink ref="X5" r:id="rId15" display="https://twitter.com/#!/czech_alexa/status/1086785473643724800"/>
    <hyperlink ref="X6" r:id="rId16" display="https://twitter.com/#!/horstgebauer/status/1086716859133632513"/>
    <hyperlink ref="X7" r:id="rId17" display="https://twitter.com/#!/horstgebauer/status/1086716859133632513"/>
    <hyperlink ref="X8" r:id="rId18" display="https://twitter.com/#!/horstgebauer/status/1087059599113551872"/>
    <hyperlink ref="X9" r:id="rId19" display="https://twitter.com/#!/tvuck/status/1087395417120296961"/>
    <hyperlink ref="X10" r:id="rId20" display="https://twitter.com/#!/horstgebauer/status/1087059599113551872"/>
    <hyperlink ref="X11" r:id="rId21" display="https://twitter.com/#!/tvuck/status/1087395417120296961"/>
    <hyperlink ref="X12" r:id="rId22" display="https://twitter.com/#!/tvuck/status/1087395417120296961"/>
  </hyperlinks>
  <printOptions/>
  <pageMargins left="0.7" right="0.7" top="0.75" bottom="0.75" header="0.3" footer="0.3"/>
  <pageSetup horizontalDpi="600" verticalDpi="600" orientation="portrait" r:id="rId26"/>
  <legacyDrawing r:id="rId24"/>
  <tableParts>
    <tablePart r:id="rId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477</v>
      </c>
      <c r="B1" s="13" t="s">
        <v>478</v>
      </c>
      <c r="C1" s="13" t="s">
        <v>479</v>
      </c>
      <c r="D1" s="13" t="s">
        <v>144</v>
      </c>
      <c r="E1" s="13" t="s">
        <v>481</v>
      </c>
      <c r="F1" s="13" t="s">
        <v>482</v>
      </c>
      <c r="G1" s="13" t="s">
        <v>483</v>
      </c>
    </row>
    <row r="2" spans="1:7" ht="15">
      <c r="A2" s="85" t="s">
        <v>417</v>
      </c>
      <c r="B2" s="85">
        <v>9</v>
      </c>
      <c r="C2" s="133">
        <v>0.055900621118012424</v>
      </c>
      <c r="D2" s="85" t="s">
        <v>480</v>
      </c>
      <c r="E2" s="85"/>
      <c r="F2" s="85"/>
      <c r="G2" s="85"/>
    </row>
    <row r="3" spans="1:7" ht="15">
      <c r="A3" s="85" t="s">
        <v>418</v>
      </c>
      <c r="B3" s="85">
        <v>3</v>
      </c>
      <c r="C3" s="133">
        <v>0.018633540372670808</v>
      </c>
      <c r="D3" s="85" t="s">
        <v>480</v>
      </c>
      <c r="E3" s="85"/>
      <c r="F3" s="85"/>
      <c r="G3" s="85"/>
    </row>
    <row r="4" spans="1:7" ht="15">
      <c r="A4" s="85" t="s">
        <v>419</v>
      </c>
      <c r="B4" s="85">
        <v>0</v>
      </c>
      <c r="C4" s="133">
        <v>0</v>
      </c>
      <c r="D4" s="85" t="s">
        <v>480</v>
      </c>
      <c r="E4" s="85"/>
      <c r="F4" s="85"/>
      <c r="G4" s="85"/>
    </row>
    <row r="5" spans="1:7" ht="15">
      <c r="A5" s="85" t="s">
        <v>420</v>
      </c>
      <c r="B5" s="85">
        <v>149</v>
      </c>
      <c r="C5" s="133">
        <v>0.9254658385093169</v>
      </c>
      <c r="D5" s="85" t="s">
        <v>480</v>
      </c>
      <c r="E5" s="85"/>
      <c r="F5" s="85"/>
      <c r="G5" s="85"/>
    </row>
    <row r="6" spans="1:7" ht="15">
      <c r="A6" s="85" t="s">
        <v>421</v>
      </c>
      <c r="B6" s="85">
        <v>161</v>
      </c>
      <c r="C6" s="133">
        <v>1</v>
      </c>
      <c r="D6" s="85" t="s">
        <v>480</v>
      </c>
      <c r="E6" s="85"/>
      <c r="F6" s="85"/>
      <c r="G6" s="85"/>
    </row>
    <row r="7" spans="1:7" ht="15">
      <c r="A7" s="91" t="s">
        <v>422</v>
      </c>
      <c r="B7" s="91">
        <v>5</v>
      </c>
      <c r="C7" s="134">
        <v>0</v>
      </c>
      <c r="D7" s="91" t="s">
        <v>480</v>
      </c>
      <c r="E7" s="91" t="b">
        <v>0</v>
      </c>
      <c r="F7" s="91" t="b">
        <v>0</v>
      </c>
      <c r="G7" s="91" t="b">
        <v>0</v>
      </c>
    </row>
    <row r="8" spans="1:7" ht="15">
      <c r="A8" s="91" t="s">
        <v>423</v>
      </c>
      <c r="B8" s="91">
        <v>4</v>
      </c>
      <c r="C8" s="134">
        <v>0.0040804216003392174</v>
      </c>
      <c r="D8" s="91" t="s">
        <v>480</v>
      </c>
      <c r="E8" s="91" t="b">
        <v>0</v>
      </c>
      <c r="F8" s="91" t="b">
        <v>0</v>
      </c>
      <c r="G8" s="91" t="b">
        <v>0</v>
      </c>
    </row>
    <row r="9" spans="1:7" ht="15">
      <c r="A9" s="91" t="s">
        <v>220</v>
      </c>
      <c r="B9" s="91">
        <v>3</v>
      </c>
      <c r="C9" s="134">
        <v>0.007005749987884939</v>
      </c>
      <c r="D9" s="91" t="s">
        <v>480</v>
      </c>
      <c r="E9" s="91" t="b">
        <v>0</v>
      </c>
      <c r="F9" s="91" t="b">
        <v>0</v>
      </c>
      <c r="G9" s="91" t="b">
        <v>0</v>
      </c>
    </row>
    <row r="10" spans="1:7" ht="15">
      <c r="A10" s="91" t="s">
        <v>221</v>
      </c>
      <c r="B10" s="91">
        <v>2</v>
      </c>
      <c r="C10" s="134">
        <v>0.008377684393095528</v>
      </c>
      <c r="D10" s="91" t="s">
        <v>480</v>
      </c>
      <c r="E10" s="91" t="b">
        <v>0</v>
      </c>
      <c r="F10" s="91" t="b">
        <v>0</v>
      </c>
      <c r="G10" s="91" t="b">
        <v>0</v>
      </c>
    </row>
    <row r="11" spans="1:7" ht="15">
      <c r="A11" s="91" t="s">
        <v>424</v>
      </c>
      <c r="B11" s="91">
        <v>2</v>
      </c>
      <c r="C11" s="134">
        <v>0.008377684393095528</v>
      </c>
      <c r="D11" s="91" t="s">
        <v>480</v>
      </c>
      <c r="E11" s="91" t="b">
        <v>0</v>
      </c>
      <c r="F11" s="91" t="b">
        <v>0</v>
      </c>
      <c r="G11" s="91" t="b">
        <v>0</v>
      </c>
    </row>
    <row r="12" spans="1:7" ht="15">
      <c r="A12" s="91" t="s">
        <v>426</v>
      </c>
      <c r="B12" s="91">
        <v>2</v>
      </c>
      <c r="C12" s="134">
        <v>0.008377684393095528</v>
      </c>
      <c r="D12" s="91" t="s">
        <v>480</v>
      </c>
      <c r="E12" s="91" t="b">
        <v>0</v>
      </c>
      <c r="F12" s="91" t="b">
        <v>0</v>
      </c>
      <c r="G12" s="91" t="b">
        <v>0</v>
      </c>
    </row>
    <row r="13" spans="1:7" ht="15">
      <c r="A13" s="91" t="s">
        <v>427</v>
      </c>
      <c r="B13" s="91">
        <v>2</v>
      </c>
      <c r="C13" s="134">
        <v>0.008377684393095528</v>
      </c>
      <c r="D13" s="91" t="s">
        <v>480</v>
      </c>
      <c r="E13" s="91" t="b">
        <v>0</v>
      </c>
      <c r="F13" s="91" t="b">
        <v>0</v>
      </c>
      <c r="G13" s="91" t="b">
        <v>0</v>
      </c>
    </row>
    <row r="14" spans="1:7" ht="15">
      <c r="A14" s="91" t="s">
        <v>428</v>
      </c>
      <c r="B14" s="91">
        <v>2</v>
      </c>
      <c r="C14" s="134">
        <v>0.01471515798602145</v>
      </c>
      <c r="D14" s="91" t="s">
        <v>480</v>
      </c>
      <c r="E14" s="91" t="b">
        <v>0</v>
      </c>
      <c r="F14" s="91" t="b">
        <v>0</v>
      </c>
      <c r="G14" s="91" t="b">
        <v>0</v>
      </c>
    </row>
    <row r="15" spans="1:7" ht="15">
      <c r="A15" s="91" t="s">
        <v>220</v>
      </c>
      <c r="B15" s="91">
        <v>3</v>
      </c>
      <c r="C15" s="134">
        <v>0</v>
      </c>
      <c r="D15" s="91" t="s">
        <v>381</v>
      </c>
      <c r="E15" s="91" t="b">
        <v>0</v>
      </c>
      <c r="F15" s="91" t="b">
        <v>0</v>
      </c>
      <c r="G15" s="91" t="b">
        <v>0</v>
      </c>
    </row>
    <row r="16" spans="1:7" ht="15">
      <c r="A16" s="91" t="s">
        <v>423</v>
      </c>
      <c r="B16" s="91">
        <v>3</v>
      </c>
      <c r="C16" s="134">
        <v>0</v>
      </c>
      <c r="D16" s="91" t="s">
        <v>381</v>
      </c>
      <c r="E16" s="91" t="b">
        <v>0</v>
      </c>
      <c r="F16" s="91" t="b">
        <v>0</v>
      </c>
      <c r="G16" s="91" t="b">
        <v>0</v>
      </c>
    </row>
    <row r="17" spans="1:7" ht="15">
      <c r="A17" s="91" t="s">
        <v>422</v>
      </c>
      <c r="B17" s="91">
        <v>3</v>
      </c>
      <c r="C17" s="134">
        <v>0</v>
      </c>
      <c r="D17" s="91" t="s">
        <v>381</v>
      </c>
      <c r="E17" s="91" t="b">
        <v>0</v>
      </c>
      <c r="F17" s="91" t="b">
        <v>0</v>
      </c>
      <c r="G17" s="91" t="b">
        <v>0</v>
      </c>
    </row>
    <row r="18" spans="1:7" ht="15">
      <c r="A18" s="91" t="s">
        <v>221</v>
      </c>
      <c r="B18" s="91">
        <v>2</v>
      </c>
      <c r="C18" s="134">
        <v>0.0071873983288033155</v>
      </c>
      <c r="D18" s="91" t="s">
        <v>381</v>
      </c>
      <c r="E18" s="91" t="b">
        <v>0</v>
      </c>
      <c r="F18" s="91" t="b">
        <v>0</v>
      </c>
      <c r="G18" s="91" t="b">
        <v>0</v>
      </c>
    </row>
    <row r="19" spans="1:7" ht="15">
      <c r="A19" s="91" t="s">
        <v>424</v>
      </c>
      <c r="B19" s="91">
        <v>2</v>
      </c>
      <c r="C19" s="134">
        <v>0.0071873983288033155</v>
      </c>
      <c r="D19" s="91" t="s">
        <v>381</v>
      </c>
      <c r="E19" s="91" t="b">
        <v>0</v>
      </c>
      <c r="F19" s="91" t="b">
        <v>0</v>
      </c>
      <c r="G19" s="91" t="b">
        <v>0</v>
      </c>
    </row>
    <row r="20" spans="1:7" ht="15">
      <c r="A20" s="91" t="s">
        <v>426</v>
      </c>
      <c r="B20" s="91">
        <v>2</v>
      </c>
      <c r="C20" s="134">
        <v>0.0071873983288033155</v>
      </c>
      <c r="D20" s="91" t="s">
        <v>381</v>
      </c>
      <c r="E20" s="91" t="b">
        <v>0</v>
      </c>
      <c r="F20" s="91" t="b">
        <v>0</v>
      </c>
      <c r="G20" s="91" t="b">
        <v>0</v>
      </c>
    </row>
    <row r="21" spans="1:7" ht="15">
      <c r="A21" s="91" t="s">
        <v>427</v>
      </c>
      <c r="B21" s="91">
        <v>2</v>
      </c>
      <c r="C21" s="134">
        <v>0.0071873983288033155</v>
      </c>
      <c r="D21" s="91" t="s">
        <v>381</v>
      </c>
      <c r="E21" s="91" t="b">
        <v>0</v>
      </c>
      <c r="F21" s="91" t="b">
        <v>0</v>
      </c>
      <c r="G21" s="91" t="b">
        <v>0</v>
      </c>
    </row>
    <row r="22" spans="1:7" ht="15">
      <c r="A22" s="91" t="s">
        <v>428</v>
      </c>
      <c r="B22" s="91">
        <v>2</v>
      </c>
      <c r="C22" s="134">
        <v>0.01947433692733316</v>
      </c>
      <c r="D22" s="91" t="s">
        <v>381</v>
      </c>
      <c r="E22" s="91" t="b">
        <v>0</v>
      </c>
      <c r="F22" s="91" t="b">
        <v>0</v>
      </c>
      <c r="G2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484</v>
      </c>
      <c r="B1" s="13" t="s">
        <v>485</v>
      </c>
      <c r="C1" s="13" t="s">
        <v>478</v>
      </c>
      <c r="D1" s="13" t="s">
        <v>479</v>
      </c>
      <c r="E1" s="13" t="s">
        <v>486</v>
      </c>
      <c r="F1" s="13" t="s">
        <v>144</v>
      </c>
      <c r="G1" s="13" t="s">
        <v>487</v>
      </c>
      <c r="H1" s="13" t="s">
        <v>488</v>
      </c>
      <c r="I1" s="13" t="s">
        <v>489</v>
      </c>
      <c r="J1" s="13" t="s">
        <v>490</v>
      </c>
      <c r="K1" s="13" t="s">
        <v>491</v>
      </c>
      <c r="L1" s="13" t="s">
        <v>492</v>
      </c>
    </row>
    <row r="2" spans="1:12" ht="15">
      <c r="A2" s="91" t="s">
        <v>423</v>
      </c>
      <c r="B2" s="91" t="s">
        <v>424</v>
      </c>
      <c r="C2" s="91">
        <v>2</v>
      </c>
      <c r="D2" s="134">
        <v>0.008377684393095528</v>
      </c>
      <c r="E2" s="134">
        <v>1.3521825181113625</v>
      </c>
      <c r="F2" s="91" t="s">
        <v>480</v>
      </c>
      <c r="G2" s="91" t="b">
        <v>0</v>
      </c>
      <c r="H2" s="91" t="b">
        <v>0</v>
      </c>
      <c r="I2" s="91" t="b">
        <v>0</v>
      </c>
      <c r="J2" s="91" t="b">
        <v>0</v>
      </c>
      <c r="K2" s="91" t="b">
        <v>0</v>
      </c>
      <c r="L2" s="91" t="b">
        <v>0</v>
      </c>
    </row>
    <row r="3" spans="1:12" ht="15">
      <c r="A3" s="91" t="s">
        <v>423</v>
      </c>
      <c r="B3" s="91" t="s">
        <v>424</v>
      </c>
      <c r="C3" s="91">
        <v>2</v>
      </c>
      <c r="D3" s="134">
        <v>0.0071873983288033155</v>
      </c>
      <c r="E3" s="134">
        <v>1.1856365769619117</v>
      </c>
      <c r="F3" s="91" t="s">
        <v>381</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504</v>
      </c>
      <c r="B1" s="13" t="s">
        <v>34</v>
      </c>
    </row>
    <row r="2" spans="1:2" ht="15">
      <c r="A2" s="125" t="s">
        <v>214</v>
      </c>
      <c r="B2" s="85">
        <v>7</v>
      </c>
    </row>
    <row r="3" spans="1:2" ht="15">
      <c r="A3" s="125" t="s">
        <v>212</v>
      </c>
      <c r="B3" s="85">
        <v>2</v>
      </c>
    </row>
    <row r="4" spans="1:2" ht="15">
      <c r="A4" s="125" t="s">
        <v>215</v>
      </c>
      <c r="B4" s="85">
        <v>1</v>
      </c>
    </row>
    <row r="5" spans="1:2" ht="15">
      <c r="A5" s="125" t="s">
        <v>221</v>
      </c>
      <c r="B5" s="85">
        <v>0</v>
      </c>
    </row>
    <row r="6" spans="1:2" ht="15">
      <c r="A6" s="125" t="s">
        <v>219</v>
      </c>
      <c r="B6" s="85">
        <v>0</v>
      </c>
    </row>
    <row r="7" spans="1:2" ht="15">
      <c r="A7" s="125" t="s">
        <v>220</v>
      </c>
      <c r="B7" s="85">
        <v>0</v>
      </c>
    </row>
    <row r="8" spans="1:2" ht="15">
      <c r="A8" s="125" t="s">
        <v>217</v>
      </c>
      <c r="B8" s="85">
        <v>0</v>
      </c>
    </row>
    <row r="9" spans="1:2" ht="15">
      <c r="A9" s="125" t="s">
        <v>216</v>
      </c>
      <c r="B9" s="85">
        <v>0</v>
      </c>
    </row>
    <row r="10" spans="1:2" ht="15">
      <c r="A10" s="125" t="s">
        <v>218</v>
      </c>
      <c r="B10" s="85">
        <v>0</v>
      </c>
    </row>
    <row r="11" spans="1:2" ht="15">
      <c r="A11" s="125" t="s">
        <v>213</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257</v>
      </c>
      <c r="AF2" s="13" t="s">
        <v>258</v>
      </c>
      <c r="AG2" s="13" t="s">
        <v>259</v>
      </c>
      <c r="AH2" s="13" t="s">
        <v>260</v>
      </c>
      <c r="AI2" s="13" t="s">
        <v>261</v>
      </c>
      <c r="AJ2" s="13" t="s">
        <v>262</v>
      </c>
      <c r="AK2" s="13" t="s">
        <v>263</v>
      </c>
      <c r="AL2" s="13" t="s">
        <v>264</v>
      </c>
      <c r="AM2" s="13" t="s">
        <v>265</v>
      </c>
      <c r="AN2" s="13" t="s">
        <v>266</v>
      </c>
      <c r="AO2" s="13" t="s">
        <v>267</v>
      </c>
      <c r="AP2" s="13" t="s">
        <v>268</v>
      </c>
      <c r="AQ2" s="13" t="s">
        <v>269</v>
      </c>
      <c r="AR2" s="13" t="s">
        <v>270</v>
      </c>
      <c r="AS2" s="13" t="s">
        <v>271</v>
      </c>
      <c r="AT2" s="13" t="s">
        <v>192</v>
      </c>
      <c r="AU2" s="13" t="s">
        <v>272</v>
      </c>
      <c r="AV2" s="13" t="s">
        <v>273</v>
      </c>
      <c r="AW2" s="13" t="s">
        <v>274</v>
      </c>
      <c r="AX2" s="13" t="s">
        <v>275</v>
      </c>
      <c r="AY2" s="13" t="s">
        <v>276</v>
      </c>
      <c r="AZ2" s="13" t="s">
        <v>277</v>
      </c>
      <c r="BA2" s="13" t="s">
        <v>387</v>
      </c>
      <c r="BB2" s="131" t="s">
        <v>458</v>
      </c>
      <c r="BC2" s="131" t="s">
        <v>459</v>
      </c>
      <c r="BD2" s="131" t="s">
        <v>460</v>
      </c>
      <c r="BE2" s="131" t="s">
        <v>461</v>
      </c>
      <c r="BF2" s="131" t="s">
        <v>462</v>
      </c>
      <c r="BG2" s="131" t="s">
        <v>463</v>
      </c>
      <c r="BH2" s="131" t="s">
        <v>464</v>
      </c>
      <c r="BI2" s="131" t="s">
        <v>469</v>
      </c>
      <c r="BJ2" s="131" t="s">
        <v>471</v>
      </c>
      <c r="BK2" s="131" t="s">
        <v>476</v>
      </c>
      <c r="BL2" s="131" t="s">
        <v>493</v>
      </c>
      <c r="BM2" s="131" t="s">
        <v>494</v>
      </c>
      <c r="BN2" s="131" t="s">
        <v>495</v>
      </c>
      <c r="BO2" s="131" t="s">
        <v>496</v>
      </c>
      <c r="BP2" s="131" t="s">
        <v>497</v>
      </c>
      <c r="BQ2" s="131" t="s">
        <v>498</v>
      </c>
      <c r="BR2" s="131" t="s">
        <v>499</v>
      </c>
      <c r="BS2" s="131" t="s">
        <v>500</v>
      </c>
      <c r="BT2" s="131" t="s">
        <v>502</v>
      </c>
      <c r="BU2" s="3"/>
      <c r="BV2" s="3"/>
    </row>
    <row r="3" spans="1:74" ht="41.45" customHeight="1">
      <c r="A3" s="50" t="s">
        <v>212</v>
      </c>
      <c r="C3" s="53"/>
      <c r="D3" s="53" t="s">
        <v>64</v>
      </c>
      <c r="E3" s="54">
        <v>947.1788756388415</v>
      </c>
      <c r="F3" s="55">
        <v>99.73671613212063</v>
      </c>
      <c r="G3" s="112" t="s">
        <v>231</v>
      </c>
      <c r="H3" s="53"/>
      <c r="I3" s="57" t="s">
        <v>212</v>
      </c>
      <c r="J3" s="56"/>
      <c r="K3" s="56"/>
      <c r="L3" s="114" t="s">
        <v>332</v>
      </c>
      <c r="M3" s="59">
        <v>88.74373703526408</v>
      </c>
      <c r="N3" s="60">
        <v>8628.1171875</v>
      </c>
      <c r="O3" s="60">
        <v>8287.40625</v>
      </c>
      <c r="P3" s="58"/>
      <c r="Q3" s="61"/>
      <c r="R3" s="61"/>
      <c r="S3" s="51"/>
      <c r="T3" s="51">
        <v>0</v>
      </c>
      <c r="U3" s="51">
        <v>2</v>
      </c>
      <c r="V3" s="52">
        <v>2</v>
      </c>
      <c r="W3" s="52">
        <v>0.5</v>
      </c>
      <c r="X3" s="52">
        <v>0.040816</v>
      </c>
      <c r="Y3" s="52">
        <v>1.45938</v>
      </c>
      <c r="Z3" s="52">
        <v>0</v>
      </c>
      <c r="AA3" s="52">
        <v>0</v>
      </c>
      <c r="AB3" s="62">
        <v>3</v>
      </c>
      <c r="AC3" s="62"/>
      <c r="AD3" s="63"/>
      <c r="AE3" s="85" t="s">
        <v>278</v>
      </c>
      <c r="AF3" s="85">
        <v>583</v>
      </c>
      <c r="AG3" s="85">
        <v>550</v>
      </c>
      <c r="AH3" s="85">
        <v>16677</v>
      </c>
      <c r="AI3" s="85">
        <v>22674</v>
      </c>
      <c r="AJ3" s="85"/>
      <c r="AK3" s="85"/>
      <c r="AL3" s="85"/>
      <c r="AM3" s="85"/>
      <c r="AN3" s="85"/>
      <c r="AO3" s="87">
        <v>42455.68313657407</v>
      </c>
      <c r="AP3" s="85"/>
      <c r="AQ3" s="85" t="b">
        <v>1</v>
      </c>
      <c r="AR3" s="85" t="b">
        <v>0</v>
      </c>
      <c r="AS3" s="85" t="b">
        <v>0</v>
      </c>
      <c r="AT3" s="85" t="s">
        <v>253</v>
      </c>
      <c r="AU3" s="85">
        <v>4</v>
      </c>
      <c r="AV3" s="85"/>
      <c r="AW3" s="85" t="b">
        <v>0</v>
      </c>
      <c r="AX3" s="85" t="s">
        <v>321</v>
      </c>
      <c r="AY3" s="90" t="s">
        <v>322</v>
      </c>
      <c r="AZ3" s="85" t="s">
        <v>66</v>
      </c>
      <c r="BA3" s="85" t="str">
        <f>REPLACE(INDEX(GroupVertices[Group],MATCH(Vertices[[#This Row],[Vertex]],GroupVertices[Vertex],0)),1,1,"")</f>
        <v>2</v>
      </c>
      <c r="BB3" s="51"/>
      <c r="BC3" s="51"/>
      <c r="BD3" s="51"/>
      <c r="BE3" s="51"/>
      <c r="BF3" s="51"/>
      <c r="BG3" s="51"/>
      <c r="BH3" s="132" t="s">
        <v>465</v>
      </c>
      <c r="BI3" s="132" t="s">
        <v>465</v>
      </c>
      <c r="BJ3" s="132" t="s">
        <v>472</v>
      </c>
      <c r="BK3" s="132" t="s">
        <v>472</v>
      </c>
      <c r="BL3" s="132">
        <v>4</v>
      </c>
      <c r="BM3" s="135">
        <v>8</v>
      </c>
      <c r="BN3" s="132">
        <v>2</v>
      </c>
      <c r="BO3" s="135">
        <v>4</v>
      </c>
      <c r="BP3" s="132">
        <v>0</v>
      </c>
      <c r="BQ3" s="135">
        <v>0</v>
      </c>
      <c r="BR3" s="132">
        <v>44</v>
      </c>
      <c r="BS3" s="135">
        <v>88</v>
      </c>
      <c r="BT3" s="132">
        <v>50</v>
      </c>
      <c r="BU3" s="3"/>
      <c r="BV3" s="3"/>
    </row>
    <row r="4" spans="1:77" ht="41.45" customHeight="1">
      <c r="A4" s="14" t="s">
        <v>216</v>
      </c>
      <c r="C4" s="15"/>
      <c r="D4" s="15" t="s">
        <v>64</v>
      </c>
      <c r="E4" s="93">
        <v>1000</v>
      </c>
      <c r="F4" s="81">
        <v>78.35662996649114</v>
      </c>
      <c r="G4" s="112" t="s">
        <v>315</v>
      </c>
      <c r="H4" s="15"/>
      <c r="I4" s="16" t="s">
        <v>216</v>
      </c>
      <c r="J4" s="66"/>
      <c r="K4" s="66"/>
      <c r="L4" s="114" t="s">
        <v>333</v>
      </c>
      <c r="M4" s="94">
        <v>7214.013786500718</v>
      </c>
      <c r="N4" s="95">
        <v>6276.17529296875</v>
      </c>
      <c r="O4" s="95">
        <v>5570.03125</v>
      </c>
      <c r="P4" s="77"/>
      <c r="Q4" s="96"/>
      <c r="R4" s="96"/>
      <c r="S4" s="97"/>
      <c r="T4" s="51">
        <v>1</v>
      </c>
      <c r="U4" s="51">
        <v>0</v>
      </c>
      <c r="V4" s="52">
        <v>0</v>
      </c>
      <c r="W4" s="52">
        <v>0.333333</v>
      </c>
      <c r="X4" s="52">
        <v>0.020408</v>
      </c>
      <c r="Y4" s="52">
        <v>0.770231</v>
      </c>
      <c r="Z4" s="52">
        <v>0</v>
      </c>
      <c r="AA4" s="52">
        <v>0</v>
      </c>
      <c r="AB4" s="82">
        <v>4</v>
      </c>
      <c r="AC4" s="82"/>
      <c r="AD4" s="98"/>
      <c r="AE4" s="85" t="s">
        <v>279</v>
      </c>
      <c r="AF4" s="85">
        <v>886</v>
      </c>
      <c r="AG4" s="85">
        <v>45213</v>
      </c>
      <c r="AH4" s="85">
        <v>24188</v>
      </c>
      <c r="AI4" s="85">
        <v>18071</v>
      </c>
      <c r="AJ4" s="85"/>
      <c r="AK4" s="85" t="s">
        <v>288</v>
      </c>
      <c r="AL4" s="85"/>
      <c r="AM4" s="90" t="s">
        <v>300</v>
      </c>
      <c r="AN4" s="85"/>
      <c r="AO4" s="87">
        <v>40098.1059375</v>
      </c>
      <c r="AP4" s="90" t="s">
        <v>304</v>
      </c>
      <c r="AQ4" s="85" t="b">
        <v>0</v>
      </c>
      <c r="AR4" s="85" t="b">
        <v>0</v>
      </c>
      <c r="AS4" s="85" t="b">
        <v>0</v>
      </c>
      <c r="AT4" s="85" t="s">
        <v>253</v>
      </c>
      <c r="AU4" s="85">
        <v>344</v>
      </c>
      <c r="AV4" s="90" t="s">
        <v>313</v>
      </c>
      <c r="AW4" s="85" t="b">
        <v>0</v>
      </c>
      <c r="AX4" s="85" t="s">
        <v>321</v>
      </c>
      <c r="AY4" s="90" t="s">
        <v>323</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217</v>
      </c>
      <c r="C5" s="15"/>
      <c r="D5" s="15" t="s">
        <v>64</v>
      </c>
      <c r="E5" s="93">
        <v>244.8006814310051</v>
      </c>
      <c r="F5" s="81">
        <v>99.97223551938727</v>
      </c>
      <c r="G5" s="112" t="s">
        <v>316</v>
      </c>
      <c r="H5" s="15"/>
      <c r="I5" s="16" t="s">
        <v>217</v>
      </c>
      <c r="J5" s="66"/>
      <c r="K5" s="66"/>
      <c r="L5" s="114" t="s">
        <v>334</v>
      </c>
      <c r="M5" s="94">
        <v>10.252975905536939</v>
      </c>
      <c r="N5" s="95">
        <v>6276.17529296875</v>
      </c>
      <c r="O5" s="95">
        <v>8287.40625</v>
      </c>
      <c r="P5" s="77"/>
      <c r="Q5" s="96"/>
      <c r="R5" s="96"/>
      <c r="S5" s="97"/>
      <c r="T5" s="51">
        <v>1</v>
      </c>
      <c r="U5" s="51">
        <v>0</v>
      </c>
      <c r="V5" s="52">
        <v>0</v>
      </c>
      <c r="W5" s="52">
        <v>0.333333</v>
      </c>
      <c r="X5" s="52">
        <v>0.020408</v>
      </c>
      <c r="Y5" s="52">
        <v>0.770231</v>
      </c>
      <c r="Z5" s="52">
        <v>0</v>
      </c>
      <c r="AA5" s="52">
        <v>0</v>
      </c>
      <c r="AB5" s="82">
        <v>5</v>
      </c>
      <c r="AC5" s="82"/>
      <c r="AD5" s="98"/>
      <c r="AE5" s="85" t="s">
        <v>280</v>
      </c>
      <c r="AF5" s="85">
        <v>384</v>
      </c>
      <c r="AG5" s="85">
        <v>58</v>
      </c>
      <c r="AH5" s="85">
        <v>9095</v>
      </c>
      <c r="AI5" s="85">
        <v>6686</v>
      </c>
      <c r="AJ5" s="85"/>
      <c r="AK5" s="85"/>
      <c r="AL5" s="85"/>
      <c r="AM5" s="85"/>
      <c r="AN5" s="85"/>
      <c r="AO5" s="87">
        <v>40453.08421296296</v>
      </c>
      <c r="AP5" s="85"/>
      <c r="AQ5" s="85" t="b">
        <v>1</v>
      </c>
      <c r="AR5" s="85" t="b">
        <v>0</v>
      </c>
      <c r="AS5" s="85" t="b">
        <v>0</v>
      </c>
      <c r="AT5" s="85" t="s">
        <v>253</v>
      </c>
      <c r="AU5" s="85">
        <v>0</v>
      </c>
      <c r="AV5" s="90" t="s">
        <v>313</v>
      </c>
      <c r="AW5" s="85" t="b">
        <v>0</v>
      </c>
      <c r="AX5" s="85" t="s">
        <v>321</v>
      </c>
      <c r="AY5" s="90" t="s">
        <v>324</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213</v>
      </c>
      <c r="C6" s="15"/>
      <c r="D6" s="15" t="s">
        <v>64</v>
      </c>
      <c r="E6" s="93">
        <v>885.7921635434412</v>
      </c>
      <c r="F6" s="81">
        <v>99.75730014360938</v>
      </c>
      <c r="G6" s="112" t="s">
        <v>232</v>
      </c>
      <c r="H6" s="15"/>
      <c r="I6" s="16" t="s">
        <v>213</v>
      </c>
      <c r="J6" s="66"/>
      <c r="K6" s="66"/>
      <c r="L6" s="114" t="s">
        <v>335</v>
      </c>
      <c r="M6" s="94">
        <v>81.8837721397798</v>
      </c>
      <c r="N6" s="95">
        <v>8628.1171875</v>
      </c>
      <c r="O6" s="95">
        <v>2105.671875</v>
      </c>
      <c r="P6" s="77"/>
      <c r="Q6" s="96"/>
      <c r="R6" s="96"/>
      <c r="S6" s="97"/>
      <c r="T6" s="51">
        <v>0</v>
      </c>
      <c r="U6" s="51">
        <v>1</v>
      </c>
      <c r="V6" s="52">
        <v>0</v>
      </c>
      <c r="W6" s="52">
        <v>1</v>
      </c>
      <c r="X6" s="52">
        <v>0.010204</v>
      </c>
      <c r="Y6" s="52">
        <v>0.999948</v>
      </c>
      <c r="Z6" s="52">
        <v>0</v>
      </c>
      <c r="AA6" s="52">
        <v>0</v>
      </c>
      <c r="AB6" s="82">
        <v>6</v>
      </c>
      <c r="AC6" s="82"/>
      <c r="AD6" s="98"/>
      <c r="AE6" s="85" t="s">
        <v>281</v>
      </c>
      <c r="AF6" s="85">
        <v>765</v>
      </c>
      <c r="AG6" s="85">
        <v>507</v>
      </c>
      <c r="AH6" s="85">
        <v>1690</v>
      </c>
      <c r="AI6" s="85">
        <v>5200</v>
      </c>
      <c r="AJ6" s="85"/>
      <c r="AK6" s="85" t="s">
        <v>289</v>
      </c>
      <c r="AL6" s="85" t="s">
        <v>295</v>
      </c>
      <c r="AM6" s="90" t="s">
        <v>301</v>
      </c>
      <c r="AN6" s="85"/>
      <c r="AO6" s="87">
        <v>43435.746712962966</v>
      </c>
      <c r="AP6" s="90" t="s">
        <v>305</v>
      </c>
      <c r="AQ6" s="85" t="b">
        <v>1</v>
      </c>
      <c r="AR6" s="85" t="b">
        <v>0</v>
      </c>
      <c r="AS6" s="85" t="b">
        <v>1</v>
      </c>
      <c r="AT6" s="85" t="s">
        <v>253</v>
      </c>
      <c r="AU6" s="85">
        <v>2</v>
      </c>
      <c r="AV6" s="85"/>
      <c r="AW6" s="85" t="b">
        <v>0</v>
      </c>
      <c r="AX6" s="85" t="s">
        <v>321</v>
      </c>
      <c r="AY6" s="90" t="s">
        <v>325</v>
      </c>
      <c r="AZ6" s="85" t="s">
        <v>66</v>
      </c>
      <c r="BA6" s="85" t="str">
        <f>REPLACE(INDEX(GroupVertices[Group],MATCH(Vertices[[#This Row],[Vertex]],GroupVertices[Vertex],0)),1,1,"")</f>
        <v>3</v>
      </c>
      <c r="BB6" s="51"/>
      <c r="BC6" s="51"/>
      <c r="BD6" s="51"/>
      <c r="BE6" s="51"/>
      <c r="BF6" s="51"/>
      <c r="BG6" s="51"/>
      <c r="BH6" s="132" t="s">
        <v>466</v>
      </c>
      <c r="BI6" s="132" t="s">
        <v>466</v>
      </c>
      <c r="BJ6" s="132" t="s">
        <v>473</v>
      </c>
      <c r="BK6" s="132" t="s">
        <v>473</v>
      </c>
      <c r="BL6" s="132">
        <v>1</v>
      </c>
      <c r="BM6" s="135">
        <v>3.125</v>
      </c>
      <c r="BN6" s="132">
        <v>0</v>
      </c>
      <c r="BO6" s="135">
        <v>0</v>
      </c>
      <c r="BP6" s="132">
        <v>0</v>
      </c>
      <c r="BQ6" s="135">
        <v>0</v>
      </c>
      <c r="BR6" s="132">
        <v>31</v>
      </c>
      <c r="BS6" s="135">
        <v>96.875</v>
      </c>
      <c r="BT6" s="132">
        <v>32</v>
      </c>
      <c r="BU6" s="2"/>
      <c r="BV6" s="3"/>
      <c r="BW6" s="3"/>
      <c r="BX6" s="3"/>
      <c r="BY6" s="3"/>
    </row>
    <row r="7" spans="1:77" ht="41.45" customHeight="1">
      <c r="A7" s="14" t="s">
        <v>218</v>
      </c>
      <c r="C7" s="15"/>
      <c r="D7" s="15" t="s">
        <v>64</v>
      </c>
      <c r="E7" s="93">
        <v>339.0221465076661</v>
      </c>
      <c r="F7" s="81">
        <v>99.94064145524175</v>
      </c>
      <c r="G7" s="112" t="s">
        <v>317</v>
      </c>
      <c r="H7" s="15"/>
      <c r="I7" s="16" t="s">
        <v>218</v>
      </c>
      <c r="J7" s="66"/>
      <c r="K7" s="66"/>
      <c r="L7" s="114" t="s">
        <v>336</v>
      </c>
      <c r="M7" s="94">
        <v>20.78222434976863</v>
      </c>
      <c r="N7" s="95">
        <v>6276.17529296875</v>
      </c>
      <c r="O7" s="95">
        <v>2105.671875</v>
      </c>
      <c r="P7" s="77"/>
      <c r="Q7" s="96"/>
      <c r="R7" s="96"/>
      <c r="S7" s="97"/>
      <c r="T7" s="51">
        <v>1</v>
      </c>
      <c r="U7" s="51">
        <v>0</v>
      </c>
      <c r="V7" s="52">
        <v>0</v>
      </c>
      <c r="W7" s="52">
        <v>1</v>
      </c>
      <c r="X7" s="52">
        <v>0.010204</v>
      </c>
      <c r="Y7" s="52">
        <v>0.999948</v>
      </c>
      <c r="Z7" s="52">
        <v>0</v>
      </c>
      <c r="AA7" s="52">
        <v>0</v>
      </c>
      <c r="AB7" s="82">
        <v>7</v>
      </c>
      <c r="AC7" s="82"/>
      <c r="AD7" s="98"/>
      <c r="AE7" s="85" t="s">
        <v>282</v>
      </c>
      <c r="AF7" s="85">
        <v>205</v>
      </c>
      <c r="AG7" s="85">
        <v>124</v>
      </c>
      <c r="AH7" s="85">
        <v>477</v>
      </c>
      <c r="AI7" s="85">
        <v>609</v>
      </c>
      <c r="AJ7" s="85"/>
      <c r="AK7" s="85" t="s">
        <v>290</v>
      </c>
      <c r="AL7" s="85" t="s">
        <v>296</v>
      </c>
      <c r="AM7" s="85"/>
      <c r="AN7" s="85"/>
      <c r="AO7" s="87">
        <v>43468.38030092593</v>
      </c>
      <c r="AP7" s="90" t="s">
        <v>306</v>
      </c>
      <c r="AQ7" s="85" t="b">
        <v>0</v>
      </c>
      <c r="AR7" s="85" t="b">
        <v>0</v>
      </c>
      <c r="AS7" s="85" t="b">
        <v>0</v>
      </c>
      <c r="AT7" s="85" t="s">
        <v>253</v>
      </c>
      <c r="AU7" s="85">
        <v>1</v>
      </c>
      <c r="AV7" s="90" t="s">
        <v>313</v>
      </c>
      <c r="AW7" s="85" t="b">
        <v>0</v>
      </c>
      <c r="AX7" s="85" t="s">
        <v>321</v>
      </c>
      <c r="AY7" s="90" t="s">
        <v>326</v>
      </c>
      <c r="AZ7" s="85" t="s">
        <v>65</v>
      </c>
      <c r="BA7" s="85" t="str">
        <f>REPLACE(INDEX(GroupVertices[Group],MATCH(Vertices[[#This Row],[Vertex]],GroupVertices[Vertex],0)),1,1,"")</f>
        <v>3</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214</v>
      </c>
      <c r="C8" s="15"/>
      <c r="D8" s="15" t="s">
        <v>64</v>
      </c>
      <c r="E8" s="93">
        <v>196.26235093696764</v>
      </c>
      <c r="F8" s="81">
        <v>99.98851124940163</v>
      </c>
      <c r="G8" s="112" t="s">
        <v>233</v>
      </c>
      <c r="H8" s="15"/>
      <c r="I8" s="16" t="s">
        <v>214</v>
      </c>
      <c r="J8" s="66"/>
      <c r="K8" s="66"/>
      <c r="L8" s="114" t="s">
        <v>337</v>
      </c>
      <c r="M8" s="94">
        <v>4.828817616084251</v>
      </c>
      <c r="N8" s="95">
        <v>2540.033447265625</v>
      </c>
      <c r="O8" s="95">
        <v>3503.349609375</v>
      </c>
      <c r="P8" s="77"/>
      <c r="Q8" s="96"/>
      <c r="R8" s="96"/>
      <c r="S8" s="97"/>
      <c r="T8" s="51">
        <v>1</v>
      </c>
      <c r="U8" s="51">
        <v>3</v>
      </c>
      <c r="V8" s="52">
        <v>7</v>
      </c>
      <c r="W8" s="52">
        <v>0.25</v>
      </c>
      <c r="X8" s="52">
        <v>0.265306</v>
      </c>
      <c r="Y8" s="52">
        <v>1.624123</v>
      </c>
      <c r="Z8" s="52">
        <v>0.16666666666666666</v>
      </c>
      <c r="AA8" s="52">
        <v>0</v>
      </c>
      <c r="AB8" s="82">
        <v>8</v>
      </c>
      <c r="AC8" s="82"/>
      <c r="AD8" s="98"/>
      <c r="AE8" s="85" t="s">
        <v>283</v>
      </c>
      <c r="AF8" s="85">
        <v>517</v>
      </c>
      <c r="AG8" s="85">
        <v>24</v>
      </c>
      <c r="AH8" s="85">
        <v>470</v>
      </c>
      <c r="AI8" s="85">
        <v>1800</v>
      </c>
      <c r="AJ8" s="85"/>
      <c r="AK8" s="85" t="s">
        <v>291</v>
      </c>
      <c r="AL8" s="85" t="s">
        <v>297</v>
      </c>
      <c r="AM8" s="85"/>
      <c r="AN8" s="85"/>
      <c r="AO8" s="87">
        <v>42369.81291666667</v>
      </c>
      <c r="AP8" s="90" t="s">
        <v>307</v>
      </c>
      <c r="AQ8" s="85" t="b">
        <v>0</v>
      </c>
      <c r="AR8" s="85" t="b">
        <v>0</v>
      </c>
      <c r="AS8" s="85" t="b">
        <v>0</v>
      </c>
      <c r="AT8" s="85" t="s">
        <v>311</v>
      </c>
      <c r="AU8" s="85">
        <v>0</v>
      </c>
      <c r="AV8" s="90" t="s">
        <v>313</v>
      </c>
      <c r="AW8" s="85" t="b">
        <v>0</v>
      </c>
      <c r="AX8" s="85" t="s">
        <v>321</v>
      </c>
      <c r="AY8" s="90" t="s">
        <v>327</v>
      </c>
      <c r="AZ8" s="85" t="s">
        <v>66</v>
      </c>
      <c r="BA8" s="85" t="str">
        <f>REPLACE(INDEX(GroupVertices[Group],MATCH(Vertices[[#This Row],[Vertex]],GroupVertices[Vertex],0)),1,1,"")</f>
        <v>1</v>
      </c>
      <c r="BB8" s="51" t="s">
        <v>229</v>
      </c>
      <c r="BC8" s="51" t="s">
        <v>229</v>
      </c>
      <c r="BD8" s="51" t="s">
        <v>230</v>
      </c>
      <c r="BE8" s="51" t="s">
        <v>230</v>
      </c>
      <c r="BF8" s="51"/>
      <c r="BG8" s="51"/>
      <c r="BH8" s="132" t="s">
        <v>467</v>
      </c>
      <c r="BI8" s="132" t="s">
        <v>470</v>
      </c>
      <c r="BJ8" s="132" t="s">
        <v>474</v>
      </c>
      <c r="BK8" s="132" t="s">
        <v>474</v>
      </c>
      <c r="BL8" s="132">
        <v>3</v>
      </c>
      <c r="BM8" s="135">
        <v>5.769230769230769</v>
      </c>
      <c r="BN8" s="132">
        <v>1</v>
      </c>
      <c r="BO8" s="135">
        <v>1.9230769230769231</v>
      </c>
      <c r="BP8" s="132">
        <v>0</v>
      </c>
      <c r="BQ8" s="135">
        <v>0</v>
      </c>
      <c r="BR8" s="132">
        <v>48</v>
      </c>
      <c r="BS8" s="135">
        <v>92.3076923076923</v>
      </c>
      <c r="BT8" s="132">
        <v>52</v>
      </c>
      <c r="BU8" s="2"/>
      <c r="BV8" s="3"/>
      <c r="BW8" s="3"/>
      <c r="BX8" s="3"/>
      <c r="BY8" s="3"/>
    </row>
    <row r="9" spans="1:77" ht="41.45" customHeight="1">
      <c r="A9" s="14" t="s">
        <v>219</v>
      </c>
      <c r="C9" s="15"/>
      <c r="D9" s="15" t="s">
        <v>64</v>
      </c>
      <c r="E9" s="93">
        <v>717.3356047700171</v>
      </c>
      <c r="F9" s="81">
        <v>99.81378650071805</v>
      </c>
      <c r="G9" s="112" t="s">
        <v>318</v>
      </c>
      <c r="H9" s="15"/>
      <c r="I9" s="16" t="s">
        <v>219</v>
      </c>
      <c r="J9" s="66"/>
      <c r="K9" s="66"/>
      <c r="L9" s="114" t="s">
        <v>338</v>
      </c>
      <c r="M9" s="94">
        <v>63.05875219403223</v>
      </c>
      <c r="N9" s="95">
        <v>4905.29248046875</v>
      </c>
      <c r="O9" s="95">
        <v>958.7276611328125</v>
      </c>
      <c r="P9" s="77"/>
      <c r="Q9" s="96"/>
      <c r="R9" s="96"/>
      <c r="S9" s="97"/>
      <c r="T9" s="51">
        <v>1</v>
      </c>
      <c r="U9" s="51">
        <v>0</v>
      </c>
      <c r="V9" s="52">
        <v>0</v>
      </c>
      <c r="W9" s="52">
        <v>0.142857</v>
      </c>
      <c r="X9" s="52">
        <v>0.081633</v>
      </c>
      <c r="Y9" s="52">
        <v>0.495123</v>
      </c>
      <c r="Z9" s="52">
        <v>0</v>
      </c>
      <c r="AA9" s="52">
        <v>0</v>
      </c>
      <c r="AB9" s="82">
        <v>9</v>
      </c>
      <c r="AC9" s="82"/>
      <c r="AD9" s="98"/>
      <c r="AE9" s="85" t="s">
        <v>284</v>
      </c>
      <c r="AF9" s="85">
        <v>489</v>
      </c>
      <c r="AG9" s="85">
        <v>389</v>
      </c>
      <c r="AH9" s="85">
        <v>764</v>
      </c>
      <c r="AI9" s="85">
        <v>2873</v>
      </c>
      <c r="AJ9" s="85"/>
      <c r="AK9" s="85" t="s">
        <v>292</v>
      </c>
      <c r="AL9" s="85" t="s">
        <v>298</v>
      </c>
      <c r="AM9" s="85"/>
      <c r="AN9" s="85"/>
      <c r="AO9" s="87">
        <v>41713.578206018516</v>
      </c>
      <c r="AP9" s="90" t="s">
        <v>308</v>
      </c>
      <c r="AQ9" s="85" t="b">
        <v>1</v>
      </c>
      <c r="AR9" s="85" t="b">
        <v>0</v>
      </c>
      <c r="AS9" s="85" t="b">
        <v>1</v>
      </c>
      <c r="AT9" s="85" t="s">
        <v>253</v>
      </c>
      <c r="AU9" s="85">
        <v>11</v>
      </c>
      <c r="AV9" s="90" t="s">
        <v>313</v>
      </c>
      <c r="AW9" s="85" t="b">
        <v>0</v>
      </c>
      <c r="AX9" s="85" t="s">
        <v>321</v>
      </c>
      <c r="AY9" s="90" t="s">
        <v>328</v>
      </c>
      <c r="AZ9" s="85" t="s">
        <v>65</v>
      </c>
      <c r="BA9" s="85"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220</v>
      </c>
      <c r="C10" s="15"/>
      <c r="D10" s="15" t="s">
        <v>64</v>
      </c>
      <c r="E10" s="93">
        <v>1000</v>
      </c>
      <c r="F10" s="81">
        <v>70</v>
      </c>
      <c r="G10" s="112" t="s">
        <v>319</v>
      </c>
      <c r="H10" s="15"/>
      <c r="I10" s="16" t="s">
        <v>220</v>
      </c>
      <c r="J10" s="66"/>
      <c r="K10" s="66"/>
      <c r="L10" s="114" t="s">
        <v>339</v>
      </c>
      <c r="M10" s="94">
        <v>9999</v>
      </c>
      <c r="N10" s="95">
        <v>2338.637451171875</v>
      </c>
      <c r="O10" s="95">
        <v>8893.228515625</v>
      </c>
      <c r="P10" s="77"/>
      <c r="Q10" s="96"/>
      <c r="R10" s="96"/>
      <c r="S10" s="97"/>
      <c r="T10" s="51">
        <v>2</v>
      </c>
      <c r="U10" s="51">
        <v>0</v>
      </c>
      <c r="V10" s="52">
        <v>0</v>
      </c>
      <c r="W10" s="52">
        <v>0.166667</v>
      </c>
      <c r="X10" s="52">
        <v>0.163265</v>
      </c>
      <c r="Y10" s="52">
        <v>0.836974</v>
      </c>
      <c r="Z10" s="52">
        <v>0.5</v>
      </c>
      <c r="AA10" s="52">
        <v>0</v>
      </c>
      <c r="AB10" s="82">
        <v>10</v>
      </c>
      <c r="AC10" s="82"/>
      <c r="AD10" s="98"/>
      <c r="AE10" s="85" t="s">
        <v>285</v>
      </c>
      <c r="AF10" s="85">
        <v>105</v>
      </c>
      <c r="AG10" s="85">
        <v>62670</v>
      </c>
      <c r="AH10" s="85">
        <v>16282</v>
      </c>
      <c r="AI10" s="85">
        <v>1</v>
      </c>
      <c r="AJ10" s="85"/>
      <c r="AK10" s="85" t="s">
        <v>293</v>
      </c>
      <c r="AL10" s="85"/>
      <c r="AM10" s="90" t="s">
        <v>302</v>
      </c>
      <c r="AN10" s="85"/>
      <c r="AO10" s="87">
        <v>40712.621932870374</v>
      </c>
      <c r="AP10" s="90" t="s">
        <v>309</v>
      </c>
      <c r="AQ10" s="85" t="b">
        <v>0</v>
      </c>
      <c r="AR10" s="85" t="b">
        <v>0</v>
      </c>
      <c r="AS10" s="85" t="b">
        <v>1</v>
      </c>
      <c r="AT10" s="85" t="s">
        <v>253</v>
      </c>
      <c r="AU10" s="85">
        <v>1268</v>
      </c>
      <c r="AV10" s="90" t="s">
        <v>313</v>
      </c>
      <c r="AW10" s="85" t="b">
        <v>0</v>
      </c>
      <c r="AX10" s="85" t="s">
        <v>321</v>
      </c>
      <c r="AY10" s="90" t="s">
        <v>329</v>
      </c>
      <c r="AZ10" s="85" t="s">
        <v>65</v>
      </c>
      <c r="BA10" s="85" t="str">
        <f>REPLACE(INDEX(GroupVertices[Group],MATCH(Vertices[[#This Row],[Vertex]],GroupVertices[Vertex],0)),1,1,"")</f>
        <v>1</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215</v>
      </c>
      <c r="C11" s="15"/>
      <c r="D11" s="15" t="s">
        <v>64</v>
      </c>
      <c r="E11" s="93">
        <v>162</v>
      </c>
      <c r="F11" s="81">
        <v>100</v>
      </c>
      <c r="G11" s="112" t="s">
        <v>234</v>
      </c>
      <c r="H11" s="15"/>
      <c r="I11" s="16" t="s">
        <v>215</v>
      </c>
      <c r="J11" s="66"/>
      <c r="K11" s="66"/>
      <c r="L11" s="114" t="s">
        <v>340</v>
      </c>
      <c r="M11" s="94">
        <v>1</v>
      </c>
      <c r="N11" s="95">
        <v>399.2472839355469</v>
      </c>
      <c r="O11" s="95">
        <v>6018.8916015625</v>
      </c>
      <c r="P11" s="77"/>
      <c r="Q11" s="96"/>
      <c r="R11" s="96"/>
      <c r="S11" s="97"/>
      <c r="T11" s="51">
        <v>0</v>
      </c>
      <c r="U11" s="51">
        <v>3</v>
      </c>
      <c r="V11" s="52">
        <v>1</v>
      </c>
      <c r="W11" s="52">
        <v>0.2</v>
      </c>
      <c r="X11" s="52">
        <v>0.22449</v>
      </c>
      <c r="Y11" s="52">
        <v>1.206544</v>
      </c>
      <c r="Z11" s="52">
        <v>0.3333333333333333</v>
      </c>
      <c r="AA11" s="52">
        <v>0</v>
      </c>
      <c r="AB11" s="82">
        <v>11</v>
      </c>
      <c r="AC11" s="82"/>
      <c r="AD11" s="98"/>
      <c r="AE11" s="85" t="s">
        <v>286</v>
      </c>
      <c r="AF11" s="85">
        <v>25</v>
      </c>
      <c r="AG11" s="85">
        <v>0</v>
      </c>
      <c r="AH11" s="85">
        <v>16</v>
      </c>
      <c r="AI11" s="85">
        <v>1</v>
      </c>
      <c r="AJ11" s="85"/>
      <c r="AK11" s="85"/>
      <c r="AL11" s="85"/>
      <c r="AM11" s="85"/>
      <c r="AN11" s="85"/>
      <c r="AO11" s="87">
        <v>43202.85878472222</v>
      </c>
      <c r="AP11" s="85"/>
      <c r="AQ11" s="85" t="b">
        <v>1</v>
      </c>
      <c r="AR11" s="85" t="b">
        <v>1</v>
      </c>
      <c r="AS11" s="85" t="b">
        <v>0</v>
      </c>
      <c r="AT11" s="85" t="s">
        <v>311</v>
      </c>
      <c r="AU11" s="85">
        <v>0</v>
      </c>
      <c r="AV11" s="85"/>
      <c r="AW11" s="85" t="b">
        <v>0</v>
      </c>
      <c r="AX11" s="85" t="s">
        <v>321</v>
      </c>
      <c r="AY11" s="90" t="s">
        <v>330</v>
      </c>
      <c r="AZ11" s="85" t="s">
        <v>66</v>
      </c>
      <c r="BA11" s="85" t="str">
        <f>REPLACE(INDEX(GroupVertices[Group],MATCH(Vertices[[#This Row],[Vertex]],GroupVertices[Vertex],0)),1,1,"")</f>
        <v>1</v>
      </c>
      <c r="BB11" s="51"/>
      <c r="BC11" s="51"/>
      <c r="BD11" s="51"/>
      <c r="BE11" s="51"/>
      <c r="BF11" s="51"/>
      <c r="BG11" s="51"/>
      <c r="BH11" s="132" t="s">
        <v>468</v>
      </c>
      <c r="BI11" s="132" t="s">
        <v>468</v>
      </c>
      <c r="BJ11" s="132" t="s">
        <v>475</v>
      </c>
      <c r="BK11" s="132" t="s">
        <v>475</v>
      </c>
      <c r="BL11" s="132">
        <v>1</v>
      </c>
      <c r="BM11" s="135">
        <v>3.7037037037037037</v>
      </c>
      <c r="BN11" s="132">
        <v>0</v>
      </c>
      <c r="BO11" s="135">
        <v>0</v>
      </c>
      <c r="BP11" s="132">
        <v>0</v>
      </c>
      <c r="BQ11" s="135">
        <v>0</v>
      </c>
      <c r="BR11" s="132">
        <v>26</v>
      </c>
      <c r="BS11" s="135">
        <v>96.29629629629629</v>
      </c>
      <c r="BT11" s="132">
        <v>27</v>
      </c>
      <c r="BU11" s="2"/>
      <c r="BV11" s="3"/>
      <c r="BW11" s="3"/>
      <c r="BX11" s="3"/>
      <c r="BY11" s="3"/>
    </row>
    <row r="12" spans="1:77" ht="41.45" customHeight="1">
      <c r="A12" s="99" t="s">
        <v>221</v>
      </c>
      <c r="C12" s="100"/>
      <c r="D12" s="100" t="s">
        <v>64</v>
      </c>
      <c r="E12" s="101">
        <v>1000</v>
      </c>
      <c r="F12" s="102">
        <v>99.71900430828147</v>
      </c>
      <c r="G12" s="113" t="s">
        <v>320</v>
      </c>
      <c r="H12" s="100"/>
      <c r="I12" s="103" t="s">
        <v>221</v>
      </c>
      <c r="J12" s="104"/>
      <c r="K12" s="104"/>
      <c r="L12" s="115" t="s">
        <v>341</v>
      </c>
      <c r="M12" s="105">
        <v>94.6464975267273</v>
      </c>
      <c r="N12" s="106">
        <v>610.7251586914062</v>
      </c>
      <c r="O12" s="106">
        <v>1105.771728515625</v>
      </c>
      <c r="P12" s="107"/>
      <c r="Q12" s="108"/>
      <c r="R12" s="108"/>
      <c r="S12" s="109"/>
      <c r="T12" s="51">
        <v>2</v>
      </c>
      <c r="U12" s="51">
        <v>0</v>
      </c>
      <c r="V12" s="52">
        <v>0</v>
      </c>
      <c r="W12" s="52">
        <v>0.166667</v>
      </c>
      <c r="X12" s="52">
        <v>0.163265</v>
      </c>
      <c r="Y12" s="52">
        <v>0.836974</v>
      </c>
      <c r="Z12" s="52">
        <v>0.5</v>
      </c>
      <c r="AA12" s="52">
        <v>0</v>
      </c>
      <c r="AB12" s="110">
        <v>12</v>
      </c>
      <c r="AC12" s="110"/>
      <c r="AD12" s="111"/>
      <c r="AE12" s="85" t="s">
        <v>287</v>
      </c>
      <c r="AF12" s="85">
        <v>2243</v>
      </c>
      <c r="AG12" s="85">
        <v>587</v>
      </c>
      <c r="AH12" s="85">
        <v>2155</v>
      </c>
      <c r="AI12" s="85">
        <v>11214</v>
      </c>
      <c r="AJ12" s="85"/>
      <c r="AK12" s="85" t="s">
        <v>294</v>
      </c>
      <c r="AL12" s="85" t="s">
        <v>299</v>
      </c>
      <c r="AM12" s="90" t="s">
        <v>303</v>
      </c>
      <c r="AN12" s="85"/>
      <c r="AO12" s="87">
        <v>41592.94736111111</v>
      </c>
      <c r="AP12" s="90" t="s">
        <v>310</v>
      </c>
      <c r="AQ12" s="85" t="b">
        <v>0</v>
      </c>
      <c r="AR12" s="85" t="b">
        <v>0</v>
      </c>
      <c r="AS12" s="85" t="b">
        <v>0</v>
      </c>
      <c r="AT12" s="85" t="s">
        <v>312</v>
      </c>
      <c r="AU12" s="85">
        <v>10</v>
      </c>
      <c r="AV12" s="90" t="s">
        <v>314</v>
      </c>
      <c r="AW12" s="85" t="b">
        <v>0</v>
      </c>
      <c r="AX12" s="85" t="s">
        <v>321</v>
      </c>
      <c r="AY12" s="90" t="s">
        <v>331</v>
      </c>
      <c r="AZ12" s="85" t="s">
        <v>65</v>
      </c>
      <c r="BA12" s="85" t="str">
        <f>REPLACE(INDEX(GroupVertices[Group],MATCH(Vertices[[#This Row],[Vertex]],GroupVertices[Vertex],0)),1,1,"")</f>
        <v>1</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
    <dataValidation allowBlank="1" showInputMessage="1" promptTitle="Vertex Tooltip" prompt="Enter optional text that will pop up when the mouse is hovered over the vertex." errorTitle="Invalid Vertex Image Key" sqref="L3:L1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
    <dataValidation allowBlank="1" showInputMessage="1" promptTitle="Vertex Label Fill Color" prompt="To select an optional fill color for the Label shape, right-click and select Select Color on the right-click menu." sqref="J3:J12"/>
    <dataValidation allowBlank="1" showInputMessage="1" promptTitle="Vertex Image File" prompt="Enter the path to an image file.  Hover over the column header for examples." errorTitle="Invalid Vertex Image Key" sqref="G3:G12"/>
    <dataValidation allowBlank="1" showInputMessage="1" promptTitle="Vertex Color" prompt="To select an optional vertex color, right-click and select Select Color on the right-click menu." sqref="C3:C12"/>
    <dataValidation allowBlank="1" showInputMessage="1" promptTitle="Vertex Opacity" prompt="Enter an optional vertex opacity between 0 (transparent) and 100 (opaque)." errorTitle="Invalid Vertex Opacity" error="The optional vertex opacity must be a whole number between 0 and 10." sqref="F3:F12"/>
    <dataValidation type="list" allowBlank="1" showInputMessage="1" showErrorMessage="1" promptTitle="Vertex Shape" prompt="Select an optional vertex shape." errorTitle="Invalid Vertex Shape" error="You have entered an invalid vertex shape.  Try selecting from the drop-down list instead." sqref="D3:D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
      <formula1>ValidVertexLabelPositions</formula1>
    </dataValidation>
    <dataValidation allowBlank="1" showInputMessage="1" showErrorMessage="1" promptTitle="Vertex Name" prompt="Enter the name of the vertex." sqref="A3:A12"/>
  </dataValidations>
  <hyperlinks>
    <hyperlink ref="AM4" r:id="rId1" display="https://t.co/8YHlAOg6W2"/>
    <hyperlink ref="AM6" r:id="rId2" display="https://t.co/nVDfNVbwFQ"/>
    <hyperlink ref="AM10" r:id="rId3" display="https://t.co/QQBIRE02GN"/>
    <hyperlink ref="AM12" r:id="rId4" display="https://t.co/v3IWEKxo6x"/>
    <hyperlink ref="AP4" r:id="rId5" display="https://pbs.twimg.com/profile_banners/81741855/1532182350"/>
    <hyperlink ref="AP6" r:id="rId6" display="https://pbs.twimg.com/profile_banners/1068926519165239301/1545015299"/>
    <hyperlink ref="AP7" r:id="rId7" display="https://pbs.twimg.com/profile_banners/1080752535902666752/1547117612"/>
    <hyperlink ref="AP8" r:id="rId8" display="https://pbs.twimg.com/profile_banners/4684469058/1544005971"/>
    <hyperlink ref="AP9" r:id="rId9" display="https://pbs.twimg.com/profile_banners/2391069391/1442558921"/>
    <hyperlink ref="AP10" r:id="rId10" display="https://pbs.twimg.com/profile_banners/319677725/1521423701"/>
    <hyperlink ref="AP12" r:id="rId11" display="https://pbs.twimg.com/profile_banners/2194979197/1525247337"/>
    <hyperlink ref="AV4" r:id="rId12" display="http://abs.twimg.com/images/themes/theme1/bg.png"/>
    <hyperlink ref="AV5" r:id="rId13" display="http://abs.twimg.com/images/themes/theme1/bg.png"/>
    <hyperlink ref="AV7" r:id="rId14" display="http://abs.twimg.com/images/themes/theme1/bg.png"/>
    <hyperlink ref="AV8" r:id="rId15" display="http://abs.twimg.com/images/themes/theme1/bg.png"/>
    <hyperlink ref="AV9" r:id="rId16" display="http://abs.twimg.com/images/themes/theme1/bg.png"/>
    <hyperlink ref="AV10" r:id="rId17" display="http://abs.twimg.com/images/themes/theme1/bg.png"/>
    <hyperlink ref="AV12" r:id="rId18" display="http://abs.twimg.com/images/themes/theme18/bg.gif"/>
    <hyperlink ref="G3" r:id="rId19" display="http://pbs.twimg.com/profile_images/972285832496259073/GHQMRnD9_normal.jpg"/>
    <hyperlink ref="G4" r:id="rId20" display="http://pbs.twimg.com/profile_images/468989921/_DSC0662_-_CU_crop_-_Copy_normal.JPG"/>
    <hyperlink ref="G5" r:id="rId21" display="http://pbs.twimg.com/profile_images/1050594824510787584/SY-keh2C_normal.jpg"/>
    <hyperlink ref="G6" r:id="rId22" display="http://pbs.twimg.com/profile_images/1083816237132644353/O9ua9XG__normal.jpg"/>
    <hyperlink ref="G7" r:id="rId23" display="http://pbs.twimg.com/profile_images/1084643117058252800/JT9MPNbY_normal.jpg"/>
    <hyperlink ref="G8" r:id="rId24" display="http://pbs.twimg.com/profile_images/1069728596992950273/emC5Bj7V_normal.jpg"/>
    <hyperlink ref="G9" r:id="rId25" display="http://pbs.twimg.com/profile_images/989268596898582534/_NCTWv-U_normal.jpg"/>
    <hyperlink ref="G10" r:id="rId26" display="http://pbs.twimg.com/profile_images/564496462025728002/T_yKRTbR_normal.png"/>
    <hyperlink ref="G11" r:id="rId27" display="http://abs.twimg.com/sticky/default_profile_images/default_profile_normal.png"/>
    <hyperlink ref="G12" r:id="rId28" display="http://pbs.twimg.com/profile_images/801208466824171520/yVy3CFIH_normal.jpg"/>
    <hyperlink ref="AY3" r:id="rId29" display="https://twitter.com/gretahansen12"/>
    <hyperlink ref="AY4" r:id="rId30" display="https://twitter.com/stevenbeschloss"/>
    <hyperlink ref="AY5" r:id="rId31" display="https://twitter.com/orchidvariety"/>
    <hyperlink ref="AY6" r:id="rId32" display="https://twitter.com/czech_alexa"/>
    <hyperlink ref="AY7" r:id="rId33" display="https://twitter.com/defnotsamaria"/>
    <hyperlink ref="AY8" r:id="rId34" display="https://twitter.com/horstgebauer"/>
    <hyperlink ref="AY9" r:id="rId35" display="https://twitter.com/tobiasschminke"/>
    <hyperlink ref="AY10" r:id="rId36" display="https://twitter.com/europeelects"/>
    <hyperlink ref="AY11" r:id="rId37" display="https://twitter.com/tvuck"/>
    <hyperlink ref="AY12" r:id="rId38" display="https://twitter.com/georgeforamorio"/>
  </hyperlinks>
  <printOptions/>
  <pageMargins left="0.7" right="0.7" top="0.75" bottom="0.75" header="0.3" footer="0.3"/>
  <pageSetup horizontalDpi="600" verticalDpi="600" orientation="portrait" r:id="rId43"/>
  <drawing r:id="rId42"/>
  <legacyDrawing r:id="rId40"/>
  <tableParts>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405</v>
      </c>
      <c r="Z2" s="13" t="s">
        <v>410</v>
      </c>
      <c r="AA2" s="13" t="s">
        <v>415</v>
      </c>
      <c r="AB2" s="13" t="s">
        <v>431</v>
      </c>
      <c r="AC2" s="13" t="s">
        <v>438</v>
      </c>
      <c r="AD2" s="13" t="s">
        <v>447</v>
      </c>
      <c r="AE2" s="13" t="s">
        <v>448</v>
      </c>
      <c r="AF2" s="13" t="s">
        <v>454</v>
      </c>
      <c r="AG2" s="67" t="s">
        <v>493</v>
      </c>
      <c r="AH2" s="67" t="s">
        <v>494</v>
      </c>
      <c r="AI2" s="67" t="s">
        <v>495</v>
      </c>
      <c r="AJ2" s="67" t="s">
        <v>496</v>
      </c>
      <c r="AK2" s="67" t="s">
        <v>497</v>
      </c>
      <c r="AL2" s="67" t="s">
        <v>498</v>
      </c>
      <c r="AM2" s="67" t="s">
        <v>499</v>
      </c>
      <c r="AN2" s="67" t="s">
        <v>500</v>
      </c>
      <c r="AO2" s="67" t="s">
        <v>503</v>
      </c>
    </row>
    <row r="3" spans="1:41" ht="15">
      <c r="A3" s="126" t="s">
        <v>381</v>
      </c>
      <c r="B3" s="127" t="s">
        <v>384</v>
      </c>
      <c r="C3" s="127" t="s">
        <v>56</v>
      </c>
      <c r="D3" s="118"/>
      <c r="E3" s="117"/>
      <c r="F3" s="119" t="s">
        <v>507</v>
      </c>
      <c r="G3" s="120"/>
      <c r="H3" s="120"/>
      <c r="I3" s="121">
        <v>3</v>
      </c>
      <c r="J3" s="122"/>
      <c r="K3" s="51">
        <v>5</v>
      </c>
      <c r="L3" s="51">
        <v>5</v>
      </c>
      <c r="M3" s="51">
        <v>2</v>
      </c>
      <c r="N3" s="51">
        <v>7</v>
      </c>
      <c r="O3" s="51">
        <v>0</v>
      </c>
      <c r="P3" s="52">
        <v>0</v>
      </c>
      <c r="Q3" s="52">
        <v>0</v>
      </c>
      <c r="R3" s="51">
        <v>1</v>
      </c>
      <c r="S3" s="51">
        <v>0</v>
      </c>
      <c r="T3" s="51">
        <v>5</v>
      </c>
      <c r="U3" s="51">
        <v>7</v>
      </c>
      <c r="V3" s="51">
        <v>2</v>
      </c>
      <c r="W3" s="52">
        <v>1.12</v>
      </c>
      <c r="X3" s="52">
        <v>0.3</v>
      </c>
      <c r="Y3" s="85" t="s">
        <v>229</v>
      </c>
      <c r="Z3" s="85" t="s">
        <v>230</v>
      </c>
      <c r="AA3" s="85"/>
      <c r="AB3" s="91" t="s">
        <v>432</v>
      </c>
      <c r="AC3" s="91" t="s">
        <v>434</v>
      </c>
      <c r="AD3" s="91" t="s">
        <v>221</v>
      </c>
      <c r="AE3" s="91" t="s">
        <v>449</v>
      </c>
      <c r="AF3" s="91" t="s">
        <v>455</v>
      </c>
      <c r="AG3" s="132">
        <v>4</v>
      </c>
      <c r="AH3" s="135">
        <v>5.063291139240507</v>
      </c>
      <c r="AI3" s="132">
        <v>1</v>
      </c>
      <c r="AJ3" s="135">
        <v>1.2658227848101267</v>
      </c>
      <c r="AK3" s="132">
        <v>0</v>
      </c>
      <c r="AL3" s="135">
        <v>0</v>
      </c>
      <c r="AM3" s="132">
        <v>74</v>
      </c>
      <c r="AN3" s="135">
        <v>93.67088607594937</v>
      </c>
      <c r="AO3" s="132">
        <v>79</v>
      </c>
    </row>
    <row r="4" spans="1:41" ht="15">
      <c r="A4" s="126" t="s">
        <v>382</v>
      </c>
      <c r="B4" s="127" t="s">
        <v>385</v>
      </c>
      <c r="C4" s="127" t="s">
        <v>56</v>
      </c>
      <c r="D4" s="123"/>
      <c r="E4" s="100"/>
      <c r="F4" s="103" t="s">
        <v>382</v>
      </c>
      <c r="G4" s="107"/>
      <c r="H4" s="107"/>
      <c r="I4" s="124">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251</v>
      </c>
      <c r="AC4" s="91" t="s">
        <v>251</v>
      </c>
      <c r="AD4" s="91" t="s">
        <v>217</v>
      </c>
      <c r="AE4" s="91" t="s">
        <v>216</v>
      </c>
      <c r="AF4" s="91" t="s">
        <v>456</v>
      </c>
      <c r="AG4" s="132">
        <v>4</v>
      </c>
      <c r="AH4" s="135">
        <v>8</v>
      </c>
      <c r="AI4" s="132">
        <v>2</v>
      </c>
      <c r="AJ4" s="135">
        <v>4</v>
      </c>
      <c r="AK4" s="132">
        <v>0</v>
      </c>
      <c r="AL4" s="135">
        <v>0</v>
      </c>
      <c r="AM4" s="132">
        <v>44</v>
      </c>
      <c r="AN4" s="135">
        <v>88</v>
      </c>
      <c r="AO4" s="132">
        <v>50</v>
      </c>
    </row>
    <row r="5" spans="1:41" ht="15">
      <c r="A5" s="126" t="s">
        <v>383</v>
      </c>
      <c r="B5" s="127" t="s">
        <v>386</v>
      </c>
      <c r="C5" s="127" t="s">
        <v>56</v>
      </c>
      <c r="D5" s="123"/>
      <c r="E5" s="100"/>
      <c r="F5" s="103" t="s">
        <v>383</v>
      </c>
      <c r="G5" s="107"/>
      <c r="H5" s="107"/>
      <c r="I5" s="124">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251</v>
      </c>
      <c r="AC5" s="91" t="s">
        <v>251</v>
      </c>
      <c r="AD5" s="91" t="s">
        <v>218</v>
      </c>
      <c r="AE5" s="91"/>
      <c r="AF5" s="91" t="s">
        <v>457</v>
      </c>
      <c r="AG5" s="132">
        <v>1</v>
      </c>
      <c r="AH5" s="135">
        <v>3.125</v>
      </c>
      <c r="AI5" s="132">
        <v>0</v>
      </c>
      <c r="AJ5" s="135">
        <v>0</v>
      </c>
      <c r="AK5" s="132">
        <v>0</v>
      </c>
      <c r="AL5" s="135">
        <v>0</v>
      </c>
      <c r="AM5" s="132">
        <v>31</v>
      </c>
      <c r="AN5" s="135">
        <v>96.875</v>
      </c>
      <c r="AO5" s="132">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381</v>
      </c>
      <c r="B2" s="91" t="s">
        <v>215</v>
      </c>
      <c r="C2" s="85">
        <f>VLOOKUP(GroupVertices[[#This Row],[Vertex]],Vertices[],MATCH("ID",Vertices[[#Headers],[Vertex]:[Vertex Content Word Count]],0),FALSE)</f>
        <v>11</v>
      </c>
    </row>
    <row r="3" spans="1:3" ht="15">
      <c r="A3" s="85" t="s">
        <v>381</v>
      </c>
      <c r="B3" s="91" t="s">
        <v>221</v>
      </c>
      <c r="C3" s="85">
        <f>VLOOKUP(GroupVertices[[#This Row],[Vertex]],Vertices[],MATCH("ID",Vertices[[#Headers],[Vertex]:[Vertex Content Word Count]],0),FALSE)</f>
        <v>12</v>
      </c>
    </row>
    <row r="4" spans="1:3" ht="15">
      <c r="A4" s="85" t="s">
        <v>381</v>
      </c>
      <c r="B4" s="91" t="s">
        <v>214</v>
      </c>
      <c r="C4" s="85">
        <f>VLOOKUP(GroupVertices[[#This Row],[Vertex]],Vertices[],MATCH("ID",Vertices[[#Headers],[Vertex]:[Vertex Content Word Count]],0),FALSE)</f>
        <v>8</v>
      </c>
    </row>
    <row r="5" spans="1:3" ht="15">
      <c r="A5" s="85" t="s">
        <v>381</v>
      </c>
      <c r="B5" s="91" t="s">
        <v>220</v>
      </c>
      <c r="C5" s="85">
        <f>VLOOKUP(GroupVertices[[#This Row],[Vertex]],Vertices[],MATCH("ID",Vertices[[#Headers],[Vertex]:[Vertex Content Word Count]],0),FALSE)</f>
        <v>10</v>
      </c>
    </row>
    <row r="6" spans="1:3" ht="15">
      <c r="A6" s="85" t="s">
        <v>381</v>
      </c>
      <c r="B6" s="91" t="s">
        <v>219</v>
      </c>
      <c r="C6" s="85">
        <f>VLOOKUP(GroupVertices[[#This Row],[Vertex]],Vertices[],MATCH("ID",Vertices[[#Headers],[Vertex]:[Vertex Content Word Count]],0),FALSE)</f>
        <v>9</v>
      </c>
    </row>
    <row r="7" spans="1:3" ht="15">
      <c r="A7" s="85" t="s">
        <v>382</v>
      </c>
      <c r="B7" s="91" t="s">
        <v>212</v>
      </c>
      <c r="C7" s="85">
        <f>VLOOKUP(GroupVertices[[#This Row],[Vertex]],Vertices[],MATCH("ID",Vertices[[#Headers],[Vertex]:[Vertex Content Word Count]],0),FALSE)</f>
        <v>3</v>
      </c>
    </row>
    <row r="8" spans="1:3" ht="15">
      <c r="A8" s="85" t="s">
        <v>382</v>
      </c>
      <c r="B8" s="91" t="s">
        <v>217</v>
      </c>
      <c r="C8" s="85">
        <f>VLOOKUP(GroupVertices[[#This Row],[Vertex]],Vertices[],MATCH("ID",Vertices[[#Headers],[Vertex]:[Vertex Content Word Count]],0),FALSE)</f>
        <v>5</v>
      </c>
    </row>
    <row r="9" spans="1:3" ht="15">
      <c r="A9" s="85" t="s">
        <v>382</v>
      </c>
      <c r="B9" s="91" t="s">
        <v>216</v>
      </c>
      <c r="C9" s="85">
        <f>VLOOKUP(GroupVertices[[#This Row],[Vertex]],Vertices[],MATCH("ID",Vertices[[#Headers],[Vertex]:[Vertex Content Word Count]],0),FALSE)</f>
        <v>4</v>
      </c>
    </row>
    <row r="10" spans="1:3" ht="15">
      <c r="A10" s="85" t="s">
        <v>383</v>
      </c>
      <c r="B10" s="91" t="s">
        <v>213</v>
      </c>
      <c r="C10" s="85">
        <f>VLOOKUP(GroupVertices[[#This Row],[Vertex]],Vertices[],MATCH("ID",Vertices[[#Headers],[Vertex]:[Vertex Content Word Count]],0),FALSE)</f>
        <v>6</v>
      </c>
    </row>
    <row r="11" spans="1:3" ht="15">
      <c r="A11" s="85" t="s">
        <v>383</v>
      </c>
      <c r="B11" s="91" t="s">
        <v>218</v>
      </c>
      <c r="C11"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393</v>
      </c>
      <c r="B2" s="36" t="s">
        <v>342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7</v>
      </c>
      <c r="L2" s="39">
        <f>MIN(Vertices[Closeness Centrality])</f>
        <v>0.142857</v>
      </c>
      <c r="M2" s="40">
        <f>COUNTIF(Vertices[Closeness Centrality],"&gt;= "&amp;L2)-COUNTIF(Vertices[Closeness Centrality],"&gt;="&amp;L3)</f>
        <v>1</v>
      </c>
      <c r="N2" s="39">
        <f>MIN(Vertices[Eigenvector Centrality])</f>
        <v>0.010204</v>
      </c>
      <c r="O2" s="40">
        <f>COUNTIF(Vertices[Eigenvector Centrality],"&gt;= "&amp;N2)-COUNTIF(Vertices[Eigenvector Centrality],"&gt;="&amp;N3)</f>
        <v>2</v>
      </c>
      <c r="P2" s="39">
        <f>MIN(Vertices[PageRank])</f>
        <v>0.495123</v>
      </c>
      <c r="Q2" s="40">
        <f>COUNTIF(Vertices[PageRank],"&gt;= "&amp;P2)-COUNTIF(Vertices[PageRank],"&gt;="&amp;P3)</f>
        <v>1</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0.12727272727272726</v>
      </c>
      <c r="K3" s="42">
        <f>COUNTIF(Vertices[Betweenness Centrality],"&gt;= "&amp;J3)-COUNTIF(Vertices[Betweenness Centrality],"&gt;="&amp;J4)</f>
        <v>0</v>
      </c>
      <c r="L3" s="41">
        <f aca="true" t="shared" si="5" ref="L3:L26">L2+($L$57-$L$2)/BinDivisor</f>
        <v>0.1584414181818182</v>
      </c>
      <c r="M3" s="42">
        <f>COUNTIF(Vertices[Closeness Centrality],"&gt;= "&amp;L3)-COUNTIF(Vertices[Closeness Centrality],"&gt;="&amp;L4)</f>
        <v>2</v>
      </c>
      <c r="N3" s="41">
        <f aca="true" t="shared" si="6" ref="N3:N26">N2+($N$57-$N$2)/BinDivisor</f>
        <v>0.014842218181818181</v>
      </c>
      <c r="O3" s="42">
        <f>COUNTIF(Vertices[Eigenvector Centrality],"&gt;= "&amp;N3)-COUNTIF(Vertices[Eigenvector Centrality],"&gt;="&amp;N4)</f>
        <v>0</v>
      </c>
      <c r="P3" s="41">
        <f aca="true" t="shared" si="7" ref="P3:P26">P2+($P$57-$P$2)/BinDivisor</f>
        <v>0.5156502727272727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0.07272727272727272</v>
      </c>
      <c r="G4" s="40">
        <f>COUNTIF(Vertices[In-Degree],"&gt;= "&amp;F4)-COUNTIF(Vertices[In-Degree],"&gt;="&amp;F5)</f>
        <v>0</v>
      </c>
      <c r="H4" s="39">
        <f t="shared" si="3"/>
        <v>0.10909090909090909</v>
      </c>
      <c r="I4" s="40">
        <f>COUNTIF(Vertices[Out-Degree],"&gt;= "&amp;H4)-COUNTIF(Vertices[Out-Degree],"&gt;="&amp;H5)</f>
        <v>0</v>
      </c>
      <c r="J4" s="39">
        <f t="shared" si="4"/>
        <v>0.2545454545454545</v>
      </c>
      <c r="K4" s="40">
        <f>COUNTIF(Vertices[Betweenness Centrality],"&gt;= "&amp;J4)-COUNTIF(Vertices[Betweenness Centrality],"&gt;="&amp;J5)</f>
        <v>0</v>
      </c>
      <c r="L4" s="39">
        <f t="shared" si="5"/>
        <v>0.1740258363636364</v>
      </c>
      <c r="M4" s="40">
        <f>COUNTIF(Vertices[Closeness Centrality],"&gt;= "&amp;L4)-COUNTIF(Vertices[Closeness Centrality],"&gt;="&amp;L5)</f>
        <v>0</v>
      </c>
      <c r="N4" s="39">
        <f t="shared" si="6"/>
        <v>0.01948043636363636</v>
      </c>
      <c r="O4" s="40">
        <f>COUNTIF(Vertices[Eigenvector Centrality],"&gt;= "&amp;N4)-COUNTIF(Vertices[Eigenvector Centrality],"&gt;="&amp;N5)</f>
        <v>2</v>
      </c>
      <c r="P4" s="39">
        <f t="shared" si="7"/>
        <v>0.5361775454545454</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0.10909090909090909</v>
      </c>
      <c r="G5" s="42">
        <f>COUNTIF(Vertices[In-Degree],"&gt;= "&amp;F5)-COUNTIF(Vertices[In-Degree],"&gt;="&amp;F6)</f>
        <v>0</v>
      </c>
      <c r="H5" s="41">
        <f t="shared" si="3"/>
        <v>0.16363636363636364</v>
      </c>
      <c r="I5" s="42">
        <f>COUNTIF(Vertices[Out-Degree],"&gt;= "&amp;H5)-COUNTIF(Vertices[Out-Degree],"&gt;="&amp;H6)</f>
        <v>0</v>
      </c>
      <c r="J5" s="41">
        <f t="shared" si="4"/>
        <v>0.3818181818181818</v>
      </c>
      <c r="K5" s="42">
        <f>COUNTIF(Vertices[Betweenness Centrality],"&gt;= "&amp;J5)-COUNTIF(Vertices[Betweenness Centrality],"&gt;="&amp;J6)</f>
        <v>0</v>
      </c>
      <c r="L5" s="41">
        <f t="shared" si="5"/>
        <v>0.18961025454545458</v>
      </c>
      <c r="M5" s="42">
        <f>COUNTIF(Vertices[Closeness Centrality],"&gt;= "&amp;L5)-COUNTIF(Vertices[Closeness Centrality],"&gt;="&amp;L6)</f>
        <v>1</v>
      </c>
      <c r="N5" s="41">
        <f t="shared" si="6"/>
        <v>0.024118654545454542</v>
      </c>
      <c r="O5" s="42">
        <f>COUNTIF(Vertices[Eigenvector Centrality],"&gt;= "&amp;N5)-COUNTIF(Vertices[Eigenvector Centrality],"&gt;="&amp;N6)</f>
        <v>0</v>
      </c>
      <c r="P5" s="41">
        <f t="shared" si="7"/>
        <v>0.5567048181818182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0.14545454545454545</v>
      </c>
      <c r="G6" s="40">
        <f>COUNTIF(Vertices[In-Degree],"&gt;= "&amp;F6)-COUNTIF(Vertices[In-Degree],"&gt;="&amp;F7)</f>
        <v>0</v>
      </c>
      <c r="H6" s="39">
        <f t="shared" si="3"/>
        <v>0.21818181818181817</v>
      </c>
      <c r="I6" s="40">
        <f>COUNTIF(Vertices[Out-Degree],"&gt;= "&amp;H6)-COUNTIF(Vertices[Out-Degree],"&gt;="&amp;H7)</f>
        <v>0</v>
      </c>
      <c r="J6" s="39">
        <f t="shared" si="4"/>
        <v>0.509090909090909</v>
      </c>
      <c r="K6" s="40">
        <f>COUNTIF(Vertices[Betweenness Centrality],"&gt;= "&amp;J6)-COUNTIF(Vertices[Betweenness Centrality],"&gt;="&amp;J7)</f>
        <v>0</v>
      </c>
      <c r="L6" s="39">
        <f t="shared" si="5"/>
        <v>0.20519467272727276</v>
      </c>
      <c r="M6" s="40">
        <f>COUNTIF(Vertices[Closeness Centrality],"&gt;= "&amp;L6)-COUNTIF(Vertices[Closeness Centrality],"&gt;="&amp;L7)</f>
        <v>0</v>
      </c>
      <c r="N6" s="39">
        <f t="shared" si="6"/>
        <v>0.028756872727272724</v>
      </c>
      <c r="O6" s="40">
        <f>COUNTIF(Vertices[Eigenvector Centrality],"&gt;= "&amp;N6)-COUNTIF(Vertices[Eigenvector Centrality],"&gt;="&amp;N7)</f>
        <v>0</v>
      </c>
      <c r="P6" s="39">
        <f t="shared" si="7"/>
        <v>0.5772320909090909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0.2727272727272727</v>
      </c>
      <c r="I7" s="42">
        <f>COUNTIF(Vertices[Out-Degree],"&gt;= "&amp;H7)-COUNTIF(Vertices[Out-Degree],"&gt;="&amp;H8)</f>
        <v>0</v>
      </c>
      <c r="J7" s="41">
        <f t="shared" si="4"/>
        <v>0.6363636363636362</v>
      </c>
      <c r="K7" s="42">
        <f>COUNTIF(Vertices[Betweenness Centrality],"&gt;= "&amp;J7)-COUNTIF(Vertices[Betweenness Centrality],"&gt;="&amp;J8)</f>
        <v>0</v>
      </c>
      <c r="L7" s="41">
        <f t="shared" si="5"/>
        <v>0.22077909090909095</v>
      </c>
      <c r="M7" s="42">
        <f>COUNTIF(Vertices[Closeness Centrality],"&gt;= "&amp;L7)-COUNTIF(Vertices[Closeness Centrality],"&gt;="&amp;L8)</f>
        <v>0</v>
      </c>
      <c r="N7" s="41">
        <f t="shared" si="6"/>
        <v>0.0333950909090909</v>
      </c>
      <c r="O7" s="42">
        <f>COUNTIF(Vertices[Eigenvector Centrality],"&gt;= "&amp;N7)-COUNTIF(Vertices[Eigenvector Centrality],"&gt;="&amp;N8)</f>
        <v>0</v>
      </c>
      <c r="P7" s="41">
        <f t="shared" si="7"/>
        <v>0.5977593636363636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0.2181818181818182</v>
      </c>
      <c r="G8" s="40">
        <f>COUNTIF(Vertices[In-Degree],"&gt;= "&amp;F8)-COUNTIF(Vertices[In-Degree],"&gt;="&amp;F9)</f>
        <v>0</v>
      </c>
      <c r="H8" s="39">
        <f t="shared" si="3"/>
        <v>0.32727272727272727</v>
      </c>
      <c r="I8" s="40">
        <f>COUNTIF(Vertices[Out-Degree],"&gt;= "&amp;H8)-COUNTIF(Vertices[Out-Degree],"&gt;="&amp;H9)</f>
        <v>0</v>
      </c>
      <c r="J8" s="39">
        <f t="shared" si="4"/>
        <v>0.7636363636363634</v>
      </c>
      <c r="K8" s="40">
        <f>COUNTIF(Vertices[Betweenness Centrality],"&gt;= "&amp;J8)-COUNTIF(Vertices[Betweenness Centrality],"&gt;="&amp;J9)</f>
        <v>0</v>
      </c>
      <c r="L8" s="39">
        <f t="shared" si="5"/>
        <v>0.23636350909090914</v>
      </c>
      <c r="M8" s="40">
        <f>COUNTIF(Vertices[Closeness Centrality],"&gt;= "&amp;L8)-COUNTIF(Vertices[Closeness Centrality],"&gt;="&amp;L9)</f>
        <v>1</v>
      </c>
      <c r="N8" s="39">
        <f t="shared" si="6"/>
        <v>0.03803330909090909</v>
      </c>
      <c r="O8" s="40">
        <f>COUNTIF(Vertices[Eigenvector Centrality],"&gt;= "&amp;N8)-COUNTIF(Vertices[Eigenvector Centrality],"&gt;="&amp;N9)</f>
        <v>1</v>
      </c>
      <c r="P8" s="39">
        <f t="shared" si="7"/>
        <v>0.6182866363636363</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0.2545454545454546</v>
      </c>
      <c r="G9" s="42">
        <f>COUNTIF(Vertices[In-Degree],"&gt;= "&amp;F9)-COUNTIF(Vertices[In-Degree],"&gt;="&amp;F10)</f>
        <v>0</v>
      </c>
      <c r="H9" s="41">
        <f t="shared" si="3"/>
        <v>0.38181818181818183</v>
      </c>
      <c r="I9" s="42">
        <f>COUNTIF(Vertices[Out-Degree],"&gt;= "&amp;H9)-COUNTIF(Vertices[Out-Degree],"&gt;="&amp;H10)</f>
        <v>0</v>
      </c>
      <c r="J9" s="41">
        <f t="shared" si="4"/>
        <v>0.8909090909090907</v>
      </c>
      <c r="K9" s="42">
        <f>COUNTIF(Vertices[Betweenness Centrality],"&gt;= "&amp;J9)-COUNTIF(Vertices[Betweenness Centrality],"&gt;="&amp;J10)</f>
        <v>1</v>
      </c>
      <c r="L9" s="41">
        <f t="shared" si="5"/>
        <v>0.2519479272727273</v>
      </c>
      <c r="M9" s="42">
        <f>COUNTIF(Vertices[Closeness Centrality],"&gt;= "&amp;L9)-COUNTIF(Vertices[Closeness Centrality],"&gt;="&amp;L10)</f>
        <v>0</v>
      </c>
      <c r="N9" s="41">
        <f t="shared" si="6"/>
        <v>0.04267152727272727</v>
      </c>
      <c r="O9" s="42">
        <f>COUNTIF(Vertices[Eigenvector Centrality],"&gt;= "&amp;N9)-COUNTIF(Vertices[Eigenvector Centrality],"&gt;="&amp;N10)</f>
        <v>0</v>
      </c>
      <c r="P9" s="41">
        <f t="shared" si="7"/>
        <v>0.6388139090909091</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0.29090909090909095</v>
      </c>
      <c r="G10" s="40">
        <f>COUNTIF(Vertices[In-Degree],"&gt;= "&amp;F10)-COUNTIF(Vertices[In-Degree],"&gt;="&amp;F11)</f>
        <v>0</v>
      </c>
      <c r="H10" s="39">
        <f t="shared" si="3"/>
        <v>0.4363636363636364</v>
      </c>
      <c r="I10" s="40">
        <f>COUNTIF(Vertices[Out-Degree],"&gt;= "&amp;H10)-COUNTIF(Vertices[Out-Degree],"&gt;="&amp;H11)</f>
        <v>0</v>
      </c>
      <c r="J10" s="39">
        <f t="shared" si="4"/>
        <v>1.0181818181818179</v>
      </c>
      <c r="K10" s="40">
        <f>COUNTIF(Vertices[Betweenness Centrality],"&gt;= "&amp;J10)-COUNTIF(Vertices[Betweenness Centrality],"&gt;="&amp;J11)</f>
        <v>0</v>
      </c>
      <c r="L10" s="39">
        <f t="shared" si="5"/>
        <v>0.26753234545454546</v>
      </c>
      <c r="M10" s="40">
        <f>COUNTIF(Vertices[Closeness Centrality],"&gt;= "&amp;L10)-COUNTIF(Vertices[Closeness Centrality],"&gt;="&amp;L11)</f>
        <v>0</v>
      </c>
      <c r="N10" s="39">
        <f t="shared" si="6"/>
        <v>0.04730974545454546</v>
      </c>
      <c r="O10" s="40">
        <f>COUNTIF(Vertices[Eigenvector Centrality],"&gt;= "&amp;N10)-COUNTIF(Vertices[Eigenvector Centrality],"&gt;="&amp;N11)</f>
        <v>0</v>
      </c>
      <c r="P10" s="39">
        <f t="shared" si="7"/>
        <v>0.6593411818181818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0.3272727272727273</v>
      </c>
      <c r="G11" s="42">
        <f>COUNTIF(Vertices[In-Degree],"&gt;= "&amp;F11)-COUNTIF(Vertices[In-Degree],"&gt;="&amp;F12)</f>
        <v>0</v>
      </c>
      <c r="H11" s="41">
        <f t="shared" si="3"/>
        <v>0.49090909090909096</v>
      </c>
      <c r="I11" s="42">
        <f>COUNTIF(Vertices[Out-Degree],"&gt;= "&amp;H11)-COUNTIF(Vertices[Out-Degree],"&gt;="&amp;H12)</f>
        <v>0</v>
      </c>
      <c r="J11" s="41">
        <f t="shared" si="4"/>
        <v>1.145454545454545</v>
      </c>
      <c r="K11" s="42">
        <f>COUNTIF(Vertices[Betweenness Centrality],"&gt;= "&amp;J11)-COUNTIF(Vertices[Betweenness Centrality],"&gt;="&amp;J12)</f>
        <v>0</v>
      </c>
      <c r="L11" s="41">
        <f t="shared" si="5"/>
        <v>0.2831167636363636</v>
      </c>
      <c r="M11" s="42">
        <f>COUNTIF(Vertices[Closeness Centrality],"&gt;= "&amp;L11)-COUNTIF(Vertices[Closeness Centrality],"&gt;="&amp;L12)</f>
        <v>0</v>
      </c>
      <c r="N11" s="41">
        <f t="shared" si="6"/>
        <v>0.05194796363636364</v>
      </c>
      <c r="O11" s="42">
        <f>COUNTIF(Vertices[Eigenvector Centrality],"&gt;= "&amp;N11)-COUNTIF(Vertices[Eigenvector Centrality],"&gt;="&amp;N12)</f>
        <v>0</v>
      </c>
      <c r="P11" s="41">
        <f t="shared" si="7"/>
        <v>0.6798684545454545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0.3636363636363637</v>
      </c>
      <c r="G12" s="40">
        <f>COUNTIF(Vertices[In-Degree],"&gt;= "&amp;F12)-COUNTIF(Vertices[In-Degree],"&gt;="&amp;F13)</f>
        <v>0</v>
      </c>
      <c r="H12" s="39">
        <f t="shared" si="3"/>
        <v>0.5454545454545455</v>
      </c>
      <c r="I12" s="40">
        <f>COUNTIF(Vertices[Out-Degree],"&gt;= "&amp;H12)-COUNTIF(Vertices[Out-Degree],"&gt;="&amp;H13)</f>
        <v>0</v>
      </c>
      <c r="J12" s="39">
        <f t="shared" si="4"/>
        <v>1.2727272727272723</v>
      </c>
      <c r="K12" s="40">
        <f>COUNTIF(Vertices[Betweenness Centrality],"&gt;= "&amp;J12)-COUNTIF(Vertices[Betweenness Centrality],"&gt;="&amp;J13)</f>
        <v>0</v>
      </c>
      <c r="L12" s="39">
        <f t="shared" si="5"/>
        <v>0.2987011818181818</v>
      </c>
      <c r="M12" s="40">
        <f>COUNTIF(Vertices[Closeness Centrality],"&gt;= "&amp;L12)-COUNTIF(Vertices[Closeness Centrality],"&gt;="&amp;L13)</f>
        <v>0</v>
      </c>
      <c r="N12" s="39">
        <f t="shared" si="6"/>
        <v>0.05658618181818183</v>
      </c>
      <c r="O12" s="40">
        <f>COUNTIF(Vertices[Eigenvector Centrality],"&gt;= "&amp;N12)-COUNTIF(Vertices[Eigenvector Centrality],"&gt;="&amp;N13)</f>
        <v>0</v>
      </c>
      <c r="P12" s="39">
        <f t="shared" si="7"/>
        <v>0.7003957272727273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0.4000000000000001</v>
      </c>
      <c r="G13" s="42">
        <f>COUNTIF(Vertices[In-Degree],"&gt;= "&amp;F13)-COUNTIF(Vertices[In-Degree],"&gt;="&amp;F14)</f>
        <v>0</v>
      </c>
      <c r="H13" s="41">
        <f t="shared" si="3"/>
        <v>0.6000000000000001</v>
      </c>
      <c r="I13" s="42">
        <f>COUNTIF(Vertices[Out-Degree],"&gt;= "&amp;H13)-COUNTIF(Vertices[Out-Degree],"&gt;="&amp;H14)</f>
        <v>0</v>
      </c>
      <c r="J13" s="41">
        <f t="shared" si="4"/>
        <v>1.3999999999999995</v>
      </c>
      <c r="K13" s="42">
        <f>COUNTIF(Vertices[Betweenness Centrality],"&gt;= "&amp;J13)-COUNTIF(Vertices[Betweenness Centrality],"&gt;="&amp;J14)</f>
        <v>0</v>
      </c>
      <c r="L13" s="41">
        <f t="shared" si="5"/>
        <v>0.31428559999999994</v>
      </c>
      <c r="M13" s="42">
        <f>COUNTIF(Vertices[Closeness Centrality],"&gt;= "&amp;L13)-COUNTIF(Vertices[Closeness Centrality],"&gt;="&amp;L14)</f>
        <v>0</v>
      </c>
      <c r="N13" s="41">
        <f t="shared" si="6"/>
        <v>0.06122440000000001</v>
      </c>
      <c r="O13" s="42">
        <f>COUNTIF(Vertices[Eigenvector Centrality],"&gt;= "&amp;N13)-COUNTIF(Vertices[Eigenvector Centrality],"&gt;="&amp;N14)</f>
        <v>0</v>
      </c>
      <c r="P13" s="41">
        <f t="shared" si="7"/>
        <v>0.720923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0.43636363636363645</v>
      </c>
      <c r="G14" s="40">
        <f>COUNTIF(Vertices[In-Degree],"&gt;= "&amp;F14)-COUNTIF(Vertices[In-Degree],"&gt;="&amp;F15)</f>
        <v>0</v>
      </c>
      <c r="H14" s="39">
        <f t="shared" si="3"/>
        <v>0.6545454545454547</v>
      </c>
      <c r="I14" s="40">
        <f>COUNTIF(Vertices[Out-Degree],"&gt;= "&amp;H14)-COUNTIF(Vertices[Out-Degree],"&gt;="&amp;H15)</f>
        <v>0</v>
      </c>
      <c r="J14" s="39">
        <f t="shared" si="4"/>
        <v>1.5272727272727267</v>
      </c>
      <c r="K14" s="40">
        <f>COUNTIF(Vertices[Betweenness Centrality],"&gt;= "&amp;J14)-COUNTIF(Vertices[Betweenness Centrality],"&gt;="&amp;J15)</f>
        <v>0</v>
      </c>
      <c r="L14" s="39">
        <f t="shared" si="5"/>
        <v>0.3298700181818181</v>
      </c>
      <c r="M14" s="40">
        <f>COUNTIF(Vertices[Closeness Centrality],"&gt;= "&amp;L14)-COUNTIF(Vertices[Closeness Centrality],"&gt;="&amp;L15)</f>
        <v>2</v>
      </c>
      <c r="N14" s="39">
        <f t="shared" si="6"/>
        <v>0.0658626181818182</v>
      </c>
      <c r="O14" s="40">
        <f>COUNTIF(Vertices[Eigenvector Centrality],"&gt;= "&amp;N14)-COUNTIF(Vertices[Eigenvector Centrality],"&gt;="&amp;N15)</f>
        <v>0</v>
      </c>
      <c r="P14" s="39">
        <f t="shared" si="7"/>
        <v>0.7414502727272727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3</v>
      </c>
      <c r="D15" s="34">
        <f t="shared" si="1"/>
        <v>0</v>
      </c>
      <c r="E15" s="3">
        <f>COUNTIF(Vertices[Degree],"&gt;= "&amp;D15)-COUNTIF(Vertices[Degree],"&gt;="&amp;D16)</f>
        <v>0</v>
      </c>
      <c r="F15" s="41">
        <f t="shared" si="2"/>
        <v>0.47272727272727283</v>
      </c>
      <c r="G15" s="42">
        <f>COUNTIF(Vertices[In-Degree],"&gt;= "&amp;F15)-COUNTIF(Vertices[In-Degree],"&gt;="&amp;F16)</f>
        <v>0</v>
      </c>
      <c r="H15" s="41">
        <f t="shared" si="3"/>
        <v>0.7090909090909092</v>
      </c>
      <c r="I15" s="42">
        <f>COUNTIF(Vertices[Out-Degree],"&gt;= "&amp;H15)-COUNTIF(Vertices[Out-Degree],"&gt;="&amp;H16)</f>
        <v>0</v>
      </c>
      <c r="J15" s="41">
        <f t="shared" si="4"/>
        <v>1.6545454545454539</v>
      </c>
      <c r="K15" s="42">
        <f>COUNTIF(Vertices[Betweenness Centrality],"&gt;= "&amp;J15)-COUNTIF(Vertices[Betweenness Centrality],"&gt;="&amp;J16)</f>
        <v>0</v>
      </c>
      <c r="L15" s="41">
        <f t="shared" si="5"/>
        <v>0.34545443636363626</v>
      </c>
      <c r="M15" s="42">
        <f>COUNTIF(Vertices[Closeness Centrality],"&gt;= "&amp;L15)-COUNTIF(Vertices[Closeness Centrality],"&gt;="&amp;L16)</f>
        <v>0</v>
      </c>
      <c r="N15" s="41">
        <f t="shared" si="6"/>
        <v>0.07050083636363638</v>
      </c>
      <c r="O15" s="42">
        <f>COUNTIF(Vertices[Eigenvector Centrality],"&gt;= "&amp;N15)-COUNTIF(Vertices[Eigenvector Centrality],"&gt;="&amp;N16)</f>
        <v>0</v>
      </c>
      <c r="P15" s="41">
        <f t="shared" si="7"/>
        <v>0.7619775454545454</v>
      </c>
      <c r="Q15" s="42">
        <f>COUNTIF(Vertices[PageRank],"&gt;= "&amp;P15)-COUNTIF(Vertices[PageRank],"&gt;="&amp;P16)</f>
        <v>2</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0.5090909090909091</v>
      </c>
      <c r="G16" s="40">
        <f>COUNTIF(Vertices[In-Degree],"&gt;= "&amp;F16)-COUNTIF(Vertices[In-Degree],"&gt;="&amp;F17)</f>
        <v>0</v>
      </c>
      <c r="H16" s="39">
        <f t="shared" si="3"/>
        <v>0.7636363636363638</v>
      </c>
      <c r="I16" s="40">
        <f>COUNTIF(Vertices[Out-Degree],"&gt;= "&amp;H16)-COUNTIF(Vertices[Out-Degree],"&gt;="&amp;H17)</f>
        <v>0</v>
      </c>
      <c r="J16" s="39">
        <f t="shared" si="4"/>
        <v>1.781818181818181</v>
      </c>
      <c r="K16" s="40">
        <f>COUNTIF(Vertices[Betweenness Centrality],"&gt;= "&amp;J16)-COUNTIF(Vertices[Betweenness Centrality],"&gt;="&amp;J17)</f>
        <v>0</v>
      </c>
      <c r="L16" s="39">
        <f t="shared" si="5"/>
        <v>0.3610388545454544</v>
      </c>
      <c r="M16" s="40">
        <f>COUNTIF(Vertices[Closeness Centrality],"&gt;= "&amp;L16)-COUNTIF(Vertices[Closeness Centrality],"&gt;="&amp;L17)</f>
        <v>0</v>
      </c>
      <c r="N16" s="39">
        <f t="shared" si="6"/>
        <v>0.07513905454545457</v>
      </c>
      <c r="O16" s="40">
        <f>COUNTIF(Vertices[Eigenvector Centrality],"&gt;= "&amp;N16)-COUNTIF(Vertices[Eigenvector Centrality],"&gt;="&amp;N17)</f>
        <v>0</v>
      </c>
      <c r="P16" s="39">
        <f t="shared" si="7"/>
        <v>0.7825048181818182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5</v>
      </c>
      <c r="D17" s="34">
        <f t="shared" si="1"/>
        <v>0</v>
      </c>
      <c r="E17" s="3">
        <f>COUNTIF(Vertices[Degree],"&gt;= "&amp;D17)-COUNTIF(Vertices[Degree],"&gt;="&amp;D18)</f>
        <v>0</v>
      </c>
      <c r="F17" s="41">
        <f t="shared" si="2"/>
        <v>0.5454545454545455</v>
      </c>
      <c r="G17" s="42">
        <f>COUNTIF(Vertices[In-Degree],"&gt;= "&amp;F17)-COUNTIF(Vertices[In-Degree],"&gt;="&amp;F18)</f>
        <v>0</v>
      </c>
      <c r="H17" s="41">
        <f t="shared" si="3"/>
        <v>0.8181818181818183</v>
      </c>
      <c r="I17" s="42">
        <f>COUNTIF(Vertices[Out-Degree],"&gt;= "&amp;H17)-COUNTIF(Vertices[Out-Degree],"&gt;="&amp;H18)</f>
        <v>0</v>
      </c>
      <c r="J17" s="41">
        <f t="shared" si="4"/>
        <v>1.9090909090909083</v>
      </c>
      <c r="K17" s="42">
        <f>COUNTIF(Vertices[Betweenness Centrality],"&gt;= "&amp;J17)-COUNTIF(Vertices[Betweenness Centrality],"&gt;="&amp;J18)</f>
        <v>1</v>
      </c>
      <c r="L17" s="41">
        <f t="shared" si="5"/>
        <v>0.3766232727272726</v>
      </c>
      <c r="M17" s="42">
        <f>COUNTIF(Vertices[Closeness Centrality],"&gt;= "&amp;L17)-COUNTIF(Vertices[Closeness Centrality],"&gt;="&amp;L18)</f>
        <v>0</v>
      </c>
      <c r="N17" s="41">
        <f t="shared" si="6"/>
        <v>0.07977727272727275</v>
      </c>
      <c r="O17" s="42">
        <f>COUNTIF(Vertices[Eigenvector Centrality],"&gt;= "&amp;N17)-COUNTIF(Vertices[Eigenvector Centrality],"&gt;="&amp;N18)</f>
        <v>1</v>
      </c>
      <c r="P17" s="41">
        <f t="shared" si="7"/>
        <v>0.8030320909090909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7</v>
      </c>
      <c r="D18" s="34">
        <f t="shared" si="1"/>
        <v>0</v>
      </c>
      <c r="E18" s="3">
        <f>COUNTIF(Vertices[Degree],"&gt;= "&amp;D18)-COUNTIF(Vertices[Degree],"&gt;="&amp;D19)</f>
        <v>0</v>
      </c>
      <c r="F18" s="39">
        <f t="shared" si="2"/>
        <v>0.5818181818181819</v>
      </c>
      <c r="G18" s="40">
        <f>COUNTIF(Vertices[In-Degree],"&gt;= "&amp;F18)-COUNTIF(Vertices[In-Degree],"&gt;="&amp;F19)</f>
        <v>0</v>
      </c>
      <c r="H18" s="39">
        <f t="shared" si="3"/>
        <v>0.8727272727272729</v>
      </c>
      <c r="I18" s="40">
        <f>COUNTIF(Vertices[Out-Degree],"&gt;= "&amp;H18)-COUNTIF(Vertices[Out-Degree],"&gt;="&amp;H19)</f>
        <v>0</v>
      </c>
      <c r="J18" s="39">
        <f t="shared" si="4"/>
        <v>2.0363636363636357</v>
      </c>
      <c r="K18" s="40">
        <f>COUNTIF(Vertices[Betweenness Centrality],"&gt;= "&amp;J18)-COUNTIF(Vertices[Betweenness Centrality],"&gt;="&amp;J19)</f>
        <v>0</v>
      </c>
      <c r="L18" s="39">
        <f t="shared" si="5"/>
        <v>0.39220769090909074</v>
      </c>
      <c r="M18" s="40">
        <f>COUNTIF(Vertices[Closeness Centrality],"&gt;= "&amp;L18)-COUNTIF(Vertices[Closeness Centrality],"&gt;="&amp;L19)</f>
        <v>0</v>
      </c>
      <c r="N18" s="39">
        <f t="shared" si="6"/>
        <v>0.08441549090909094</v>
      </c>
      <c r="O18" s="40">
        <f>COUNTIF(Vertices[Eigenvector Centrality],"&gt;= "&amp;N18)-COUNTIF(Vertices[Eigenvector Centrality],"&gt;="&amp;N19)</f>
        <v>0</v>
      </c>
      <c r="P18" s="39">
        <f t="shared" si="7"/>
        <v>0.8235593636363636</v>
      </c>
      <c r="Q18" s="40">
        <f>COUNTIF(Vertices[PageRank],"&gt;= "&amp;P18)-COUNTIF(Vertices[PageRank],"&gt;="&amp;P19)</f>
        <v>2</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0.6181818181818183</v>
      </c>
      <c r="G19" s="42">
        <f>COUNTIF(Vertices[In-Degree],"&gt;= "&amp;F19)-COUNTIF(Vertices[In-Degree],"&gt;="&amp;F20)</f>
        <v>0</v>
      </c>
      <c r="H19" s="41">
        <f t="shared" si="3"/>
        <v>0.9272727272727275</v>
      </c>
      <c r="I19" s="42">
        <f>COUNTIF(Vertices[Out-Degree],"&gt;= "&amp;H19)-COUNTIF(Vertices[Out-Degree],"&gt;="&amp;H20)</f>
        <v>0</v>
      </c>
      <c r="J19" s="41">
        <f t="shared" si="4"/>
        <v>2.163636363636363</v>
      </c>
      <c r="K19" s="42">
        <f>COUNTIF(Vertices[Betweenness Centrality],"&gt;= "&amp;J19)-COUNTIF(Vertices[Betweenness Centrality],"&gt;="&amp;J20)</f>
        <v>0</v>
      </c>
      <c r="L19" s="41">
        <f t="shared" si="5"/>
        <v>0.4077921090909089</v>
      </c>
      <c r="M19" s="42">
        <f>COUNTIF(Vertices[Closeness Centrality],"&gt;= "&amp;L19)-COUNTIF(Vertices[Closeness Centrality],"&gt;="&amp;L20)</f>
        <v>0</v>
      </c>
      <c r="N19" s="41">
        <f t="shared" si="6"/>
        <v>0.08905370909090912</v>
      </c>
      <c r="O19" s="42">
        <f>COUNTIF(Vertices[Eigenvector Centrality],"&gt;= "&amp;N19)-COUNTIF(Vertices[Eigenvector Centrality],"&gt;="&amp;N20)</f>
        <v>0</v>
      </c>
      <c r="P19" s="41">
        <f t="shared" si="7"/>
        <v>0.8440866363636363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0.6545454545454547</v>
      </c>
      <c r="G20" s="40">
        <f>COUNTIF(Vertices[In-Degree],"&gt;= "&amp;F20)-COUNTIF(Vertices[In-Degree],"&gt;="&amp;F21)</f>
        <v>0</v>
      </c>
      <c r="H20" s="39">
        <f t="shared" si="3"/>
        <v>0.981818181818182</v>
      </c>
      <c r="I20" s="40">
        <f>COUNTIF(Vertices[Out-Degree],"&gt;= "&amp;H20)-COUNTIF(Vertices[Out-Degree],"&gt;="&amp;H21)</f>
        <v>1</v>
      </c>
      <c r="J20" s="39">
        <f t="shared" si="4"/>
        <v>2.2909090909090906</v>
      </c>
      <c r="K20" s="40">
        <f>COUNTIF(Vertices[Betweenness Centrality],"&gt;= "&amp;J20)-COUNTIF(Vertices[Betweenness Centrality],"&gt;="&amp;J21)</f>
        <v>0</v>
      </c>
      <c r="L20" s="39">
        <f t="shared" si="5"/>
        <v>0.42337652727272707</v>
      </c>
      <c r="M20" s="40">
        <f>COUNTIF(Vertices[Closeness Centrality],"&gt;= "&amp;L20)-COUNTIF(Vertices[Closeness Centrality],"&gt;="&amp;L21)</f>
        <v>0</v>
      </c>
      <c r="N20" s="39">
        <f t="shared" si="6"/>
        <v>0.09369192727272731</v>
      </c>
      <c r="O20" s="40">
        <f>COUNTIF(Vertices[Eigenvector Centrality],"&gt;= "&amp;N20)-COUNTIF(Vertices[Eigenvector Centrality],"&gt;="&amp;N21)</f>
        <v>0</v>
      </c>
      <c r="P20" s="39">
        <f t="shared" si="7"/>
        <v>0.8646139090909091</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1</v>
      </c>
      <c r="D21" s="34">
        <f t="shared" si="1"/>
        <v>0</v>
      </c>
      <c r="E21" s="3">
        <f>COUNTIF(Vertices[Degree],"&gt;= "&amp;D21)-COUNTIF(Vertices[Degree],"&gt;="&amp;D22)</f>
        <v>0</v>
      </c>
      <c r="F21" s="41">
        <f t="shared" si="2"/>
        <v>0.690909090909091</v>
      </c>
      <c r="G21" s="42">
        <f>COUNTIF(Vertices[In-Degree],"&gt;= "&amp;F21)-COUNTIF(Vertices[In-Degree],"&gt;="&amp;F22)</f>
        <v>0</v>
      </c>
      <c r="H21" s="41">
        <f t="shared" si="3"/>
        <v>1.0363636363636366</v>
      </c>
      <c r="I21" s="42">
        <f>COUNTIF(Vertices[Out-Degree],"&gt;= "&amp;H21)-COUNTIF(Vertices[Out-Degree],"&gt;="&amp;H22)</f>
        <v>0</v>
      </c>
      <c r="J21" s="41">
        <f t="shared" si="4"/>
        <v>2.418181818181818</v>
      </c>
      <c r="K21" s="42">
        <f>COUNTIF(Vertices[Betweenness Centrality],"&gt;= "&amp;J21)-COUNTIF(Vertices[Betweenness Centrality],"&gt;="&amp;J22)</f>
        <v>0</v>
      </c>
      <c r="L21" s="41">
        <f t="shared" si="5"/>
        <v>0.4389609454545452</v>
      </c>
      <c r="M21" s="42">
        <f>COUNTIF(Vertices[Closeness Centrality],"&gt;= "&amp;L21)-COUNTIF(Vertices[Closeness Centrality],"&gt;="&amp;L22)</f>
        <v>0</v>
      </c>
      <c r="N21" s="41">
        <f t="shared" si="6"/>
        <v>0.09833014545454549</v>
      </c>
      <c r="O21" s="42">
        <f>COUNTIF(Vertices[Eigenvector Centrality],"&gt;= "&amp;N21)-COUNTIF(Vertices[Eigenvector Centrality],"&gt;="&amp;N22)</f>
        <v>0</v>
      </c>
      <c r="P21" s="41">
        <f t="shared" si="7"/>
        <v>0.8851411818181818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0.7272727272727274</v>
      </c>
      <c r="G22" s="40">
        <f>COUNTIF(Vertices[In-Degree],"&gt;= "&amp;F22)-COUNTIF(Vertices[In-Degree],"&gt;="&amp;F23)</f>
        <v>0</v>
      </c>
      <c r="H22" s="39">
        <f t="shared" si="3"/>
        <v>1.090909090909091</v>
      </c>
      <c r="I22" s="40">
        <f>COUNTIF(Vertices[Out-Degree],"&gt;= "&amp;H22)-COUNTIF(Vertices[Out-Degree],"&gt;="&amp;H23)</f>
        <v>0</v>
      </c>
      <c r="J22" s="39">
        <f t="shared" si="4"/>
        <v>2.5454545454545454</v>
      </c>
      <c r="K22" s="40">
        <f>COUNTIF(Vertices[Betweenness Centrality],"&gt;= "&amp;J22)-COUNTIF(Vertices[Betweenness Centrality],"&gt;="&amp;J23)</f>
        <v>0</v>
      </c>
      <c r="L22" s="39">
        <f t="shared" si="5"/>
        <v>0.4545453636363634</v>
      </c>
      <c r="M22" s="40">
        <f>COUNTIF(Vertices[Closeness Centrality],"&gt;= "&amp;L22)-COUNTIF(Vertices[Closeness Centrality],"&gt;="&amp;L23)</f>
        <v>0</v>
      </c>
      <c r="N22" s="39">
        <f t="shared" si="6"/>
        <v>0.10296836363636368</v>
      </c>
      <c r="O22" s="40">
        <f>COUNTIF(Vertices[Eigenvector Centrality],"&gt;= "&amp;N22)-COUNTIF(Vertices[Eigenvector Centrality],"&gt;="&amp;N23)</f>
        <v>0</v>
      </c>
      <c r="P22" s="39">
        <f t="shared" si="7"/>
        <v>0.9056684545454545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0.1</v>
      </c>
      <c r="D23" s="34">
        <f t="shared" si="1"/>
        <v>0</v>
      </c>
      <c r="E23" s="3">
        <f>COUNTIF(Vertices[Degree],"&gt;= "&amp;D23)-COUNTIF(Vertices[Degree],"&gt;="&amp;D24)</f>
        <v>0</v>
      </c>
      <c r="F23" s="41">
        <f t="shared" si="2"/>
        <v>0.7636363636363638</v>
      </c>
      <c r="G23" s="42">
        <f>COUNTIF(Vertices[In-Degree],"&gt;= "&amp;F23)-COUNTIF(Vertices[In-Degree],"&gt;="&amp;F24)</f>
        <v>0</v>
      </c>
      <c r="H23" s="41">
        <f t="shared" si="3"/>
        <v>1.1454545454545455</v>
      </c>
      <c r="I23" s="42">
        <f>COUNTIF(Vertices[Out-Degree],"&gt;= "&amp;H23)-COUNTIF(Vertices[Out-Degree],"&gt;="&amp;H24)</f>
        <v>0</v>
      </c>
      <c r="J23" s="41">
        <f t="shared" si="4"/>
        <v>2.672727272727273</v>
      </c>
      <c r="K23" s="42">
        <f>COUNTIF(Vertices[Betweenness Centrality],"&gt;= "&amp;J23)-COUNTIF(Vertices[Betweenness Centrality],"&gt;="&amp;J24)</f>
        <v>0</v>
      </c>
      <c r="L23" s="41">
        <f t="shared" si="5"/>
        <v>0.47012978181818155</v>
      </c>
      <c r="M23" s="42">
        <f>COUNTIF(Vertices[Closeness Centrality],"&gt;= "&amp;L23)-COUNTIF(Vertices[Closeness Centrality],"&gt;="&amp;L24)</f>
        <v>0</v>
      </c>
      <c r="N23" s="41">
        <f t="shared" si="6"/>
        <v>0.10760658181818186</v>
      </c>
      <c r="O23" s="42">
        <f>COUNTIF(Vertices[Eigenvector Centrality],"&gt;= "&amp;N23)-COUNTIF(Vertices[Eigenvector Centrality],"&gt;="&amp;N24)</f>
        <v>0</v>
      </c>
      <c r="P23" s="41">
        <f t="shared" si="7"/>
        <v>0.9261957272727273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394</v>
      </c>
      <c r="B24" s="36">
        <v>0.49</v>
      </c>
      <c r="D24" s="34">
        <f t="shared" si="1"/>
        <v>0</v>
      </c>
      <c r="E24" s="3">
        <f>COUNTIF(Vertices[Degree],"&gt;= "&amp;D24)-COUNTIF(Vertices[Degree],"&gt;="&amp;D25)</f>
        <v>0</v>
      </c>
      <c r="F24" s="39">
        <f t="shared" si="2"/>
        <v>0.8000000000000002</v>
      </c>
      <c r="G24" s="40">
        <f>COUNTIF(Vertices[In-Degree],"&gt;= "&amp;F24)-COUNTIF(Vertices[In-Degree],"&gt;="&amp;F25)</f>
        <v>0</v>
      </c>
      <c r="H24" s="39">
        <f t="shared" si="3"/>
        <v>1.2</v>
      </c>
      <c r="I24" s="40">
        <f>COUNTIF(Vertices[Out-Degree],"&gt;= "&amp;H24)-COUNTIF(Vertices[Out-Degree],"&gt;="&amp;H25)</f>
        <v>0</v>
      </c>
      <c r="J24" s="39">
        <f t="shared" si="4"/>
        <v>2.8000000000000003</v>
      </c>
      <c r="K24" s="40">
        <f>COUNTIF(Vertices[Betweenness Centrality],"&gt;= "&amp;J24)-COUNTIF(Vertices[Betweenness Centrality],"&gt;="&amp;J25)</f>
        <v>0</v>
      </c>
      <c r="L24" s="39">
        <f t="shared" si="5"/>
        <v>0.4857141999999997</v>
      </c>
      <c r="M24" s="40">
        <f>COUNTIF(Vertices[Closeness Centrality],"&gt;= "&amp;L24)-COUNTIF(Vertices[Closeness Centrality],"&gt;="&amp;L25)</f>
        <v>1</v>
      </c>
      <c r="N24" s="39">
        <f t="shared" si="6"/>
        <v>0.11224480000000005</v>
      </c>
      <c r="O24" s="40">
        <f>COUNTIF(Vertices[Eigenvector Centrality],"&gt;= "&amp;N24)-COUNTIF(Vertices[Eigenvector Centrality],"&gt;="&amp;N25)</f>
        <v>0</v>
      </c>
      <c r="P24" s="39">
        <f t="shared" si="7"/>
        <v>0.946723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0.8363636363636365</v>
      </c>
      <c r="G25" s="42">
        <f>COUNTIF(Vertices[In-Degree],"&gt;= "&amp;F25)-COUNTIF(Vertices[In-Degree],"&gt;="&amp;F26)</f>
        <v>0</v>
      </c>
      <c r="H25" s="41">
        <f t="shared" si="3"/>
        <v>1.2545454545454544</v>
      </c>
      <c r="I25" s="42">
        <f>COUNTIF(Vertices[Out-Degree],"&gt;= "&amp;H25)-COUNTIF(Vertices[Out-Degree],"&gt;="&amp;H26)</f>
        <v>0</v>
      </c>
      <c r="J25" s="41">
        <f t="shared" si="4"/>
        <v>2.9272727272727277</v>
      </c>
      <c r="K25" s="42">
        <f>COUNTIF(Vertices[Betweenness Centrality],"&gt;= "&amp;J25)-COUNTIF(Vertices[Betweenness Centrality],"&gt;="&amp;J26)</f>
        <v>0</v>
      </c>
      <c r="L25" s="41">
        <f t="shared" si="5"/>
        <v>0.5012986181818179</v>
      </c>
      <c r="M25" s="42">
        <f>COUNTIF(Vertices[Closeness Centrality],"&gt;= "&amp;L25)-COUNTIF(Vertices[Closeness Centrality],"&gt;="&amp;L26)</f>
        <v>0</v>
      </c>
      <c r="N25" s="41">
        <f t="shared" si="6"/>
        <v>0.11688301818181823</v>
      </c>
      <c r="O25" s="42">
        <f>COUNTIF(Vertices[Eigenvector Centrality],"&gt;= "&amp;N25)-COUNTIF(Vertices[Eigenvector Centrality],"&gt;="&amp;N26)</f>
        <v>0</v>
      </c>
      <c r="P25" s="41">
        <f t="shared" si="7"/>
        <v>0.9672502727272727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395</v>
      </c>
      <c r="B26" s="36" t="s">
        <v>396</v>
      </c>
      <c r="D26" s="34">
        <f t="shared" si="1"/>
        <v>0</v>
      </c>
      <c r="E26" s="3">
        <f>COUNTIF(Vertices[Degree],"&gt;= "&amp;D26)-COUNTIF(Vertices[Degree],"&gt;="&amp;D28)</f>
        <v>0</v>
      </c>
      <c r="F26" s="39">
        <f t="shared" si="2"/>
        <v>0.8727272727272729</v>
      </c>
      <c r="G26" s="40">
        <f>COUNTIF(Vertices[In-Degree],"&gt;= "&amp;F26)-COUNTIF(Vertices[In-Degree],"&gt;="&amp;F28)</f>
        <v>0</v>
      </c>
      <c r="H26" s="39">
        <f t="shared" si="3"/>
        <v>1.3090909090909089</v>
      </c>
      <c r="I26" s="40">
        <f>COUNTIF(Vertices[Out-Degree],"&gt;= "&amp;H26)-COUNTIF(Vertices[Out-Degree],"&gt;="&amp;H28)</f>
        <v>0</v>
      </c>
      <c r="J26" s="39">
        <f t="shared" si="4"/>
        <v>3.054545454545455</v>
      </c>
      <c r="K26" s="40">
        <f>COUNTIF(Vertices[Betweenness Centrality],"&gt;= "&amp;J26)-COUNTIF(Vertices[Betweenness Centrality],"&gt;="&amp;J28)</f>
        <v>0</v>
      </c>
      <c r="L26" s="39">
        <f t="shared" si="5"/>
        <v>0.5168830363636361</v>
      </c>
      <c r="M26" s="40">
        <f>COUNTIF(Vertices[Closeness Centrality],"&gt;= "&amp;L26)-COUNTIF(Vertices[Closeness Centrality],"&gt;="&amp;L28)</f>
        <v>0</v>
      </c>
      <c r="N26" s="39">
        <f t="shared" si="6"/>
        <v>0.12152123636363642</v>
      </c>
      <c r="O26" s="40">
        <f>COUNTIF(Vertices[Eigenvector Centrality],"&gt;= "&amp;N26)-COUNTIF(Vertices[Eigenvector Centrality],"&gt;="&amp;N28)</f>
        <v>0</v>
      </c>
      <c r="P26" s="39">
        <f t="shared" si="7"/>
        <v>0.9877775454545454</v>
      </c>
      <c r="Q26" s="40">
        <f>COUNTIF(Vertices[PageRank],"&gt;= "&amp;P26)-COUNTIF(Vertices[PageRank],"&gt;="&amp;P28)</f>
        <v>2</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-7</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1.3636363636363633</v>
      </c>
      <c r="I28" s="42">
        <f>COUNTIF(Vertices[Out-Degree],"&gt;= "&amp;H28)-COUNTIF(Vertices[Out-Degree],"&gt;="&amp;H40)</f>
        <v>0</v>
      </c>
      <c r="J28" s="41">
        <f>J26+($J$57-$J$2)/BinDivisor</f>
        <v>3.1818181818181825</v>
      </c>
      <c r="K28" s="42">
        <f>COUNTIF(Vertices[Betweenness Centrality],"&gt;= "&amp;J28)-COUNTIF(Vertices[Betweenness Centrality],"&gt;="&amp;J40)</f>
        <v>0</v>
      </c>
      <c r="L28" s="41">
        <f>L26+($L$57-$L$2)/BinDivisor</f>
        <v>0.5324674545454543</v>
      </c>
      <c r="M28" s="42">
        <f>COUNTIF(Vertices[Closeness Centrality],"&gt;= "&amp;L28)-COUNTIF(Vertices[Closeness Centrality],"&gt;="&amp;L40)</f>
        <v>0</v>
      </c>
      <c r="N28" s="41">
        <f>N26+($N$57-$N$2)/BinDivisor</f>
        <v>0.1261594545454546</v>
      </c>
      <c r="O28" s="42">
        <f>COUNTIF(Vertices[Eigenvector Centrality],"&gt;= "&amp;N28)-COUNTIF(Vertices[Eigenvector Centrality],"&gt;="&amp;N40)</f>
        <v>0</v>
      </c>
      <c r="P28" s="41">
        <f>P26+($P$57-$P$2)/BinDivisor</f>
        <v>1.0083048181818182</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1.4181818181818178</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0.5480518727272725</v>
      </c>
      <c r="M40" s="40">
        <f>COUNTIF(Vertices[Closeness Centrality],"&gt;= "&amp;L40)-COUNTIF(Vertices[Closeness Centrality],"&gt;="&amp;L41)</f>
        <v>0</v>
      </c>
      <c r="N40" s="39">
        <f>N28+($N$57-$N$2)/BinDivisor</f>
        <v>0.13079767272727277</v>
      </c>
      <c r="O40" s="40">
        <f>COUNTIF(Vertices[Eigenvector Centrality],"&gt;= "&amp;N40)-COUNTIF(Vertices[Eigenvector Centrality],"&gt;="&amp;N41)</f>
        <v>0</v>
      </c>
      <c r="P40" s="39">
        <f>P28+($P$57-$P$2)/BinDivisor</f>
        <v>1.028832090909091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5</v>
      </c>
      <c r="H41" s="41">
        <f aca="true" t="shared" si="12" ref="H41:H56">H40+($H$57-$H$2)/BinDivisor</f>
        <v>1.4727272727272722</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0.5636362909090907</v>
      </c>
      <c r="M41" s="42">
        <f>COUNTIF(Vertices[Closeness Centrality],"&gt;= "&amp;L41)-COUNTIF(Vertices[Closeness Centrality],"&gt;="&amp;L42)</f>
        <v>0</v>
      </c>
      <c r="N41" s="41">
        <f aca="true" t="shared" si="15" ref="N41:N56">N40+($N$57-$N$2)/BinDivisor</f>
        <v>0.13543589090909094</v>
      </c>
      <c r="O41" s="42">
        <f>COUNTIF(Vertices[Eigenvector Centrality],"&gt;= "&amp;N41)-COUNTIF(Vertices[Eigenvector Centrality],"&gt;="&amp;N42)</f>
        <v>0</v>
      </c>
      <c r="P41" s="41">
        <f aca="true" t="shared" si="16" ref="P41:P56">P40+($P$57-$P$2)/BinDivisor</f>
        <v>1.0493593636363636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1.5272727272727267</v>
      </c>
      <c r="I42" s="40">
        <f>COUNTIF(Vertices[Out-Degree],"&gt;= "&amp;H42)-COUNTIF(Vertices[Out-Degree],"&gt;="&amp;H43)</f>
        <v>0</v>
      </c>
      <c r="J42" s="39">
        <f t="shared" si="13"/>
        <v>3.563636363636365</v>
      </c>
      <c r="K42" s="40">
        <f>COUNTIF(Vertices[Betweenness Centrality],"&gt;= "&amp;J42)-COUNTIF(Vertices[Betweenness Centrality],"&gt;="&amp;J43)</f>
        <v>0</v>
      </c>
      <c r="L42" s="39">
        <f t="shared" si="14"/>
        <v>0.579220709090909</v>
      </c>
      <c r="M42" s="40">
        <f>COUNTIF(Vertices[Closeness Centrality],"&gt;= "&amp;L42)-COUNTIF(Vertices[Closeness Centrality],"&gt;="&amp;L43)</f>
        <v>0</v>
      </c>
      <c r="N42" s="39">
        <f t="shared" si="15"/>
        <v>0.14007410909090912</v>
      </c>
      <c r="O42" s="40">
        <f>COUNTIF(Vertices[Eigenvector Centrality],"&gt;= "&amp;N42)-COUNTIF(Vertices[Eigenvector Centrality],"&gt;="&amp;N43)</f>
        <v>0</v>
      </c>
      <c r="P42" s="39">
        <f t="shared" si="16"/>
        <v>1.0698866363636363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1.5818181818181811</v>
      </c>
      <c r="I43" s="42">
        <f>COUNTIF(Vertices[Out-Degree],"&gt;= "&amp;H43)-COUNTIF(Vertices[Out-Degree],"&gt;="&amp;H44)</f>
        <v>0</v>
      </c>
      <c r="J43" s="41">
        <f t="shared" si="13"/>
        <v>3.6909090909090922</v>
      </c>
      <c r="K43" s="42">
        <f>COUNTIF(Vertices[Betweenness Centrality],"&gt;= "&amp;J43)-COUNTIF(Vertices[Betweenness Centrality],"&gt;="&amp;J44)</f>
        <v>0</v>
      </c>
      <c r="L43" s="41">
        <f t="shared" si="14"/>
        <v>0.5948051272727272</v>
      </c>
      <c r="M43" s="42">
        <f>COUNTIF(Vertices[Closeness Centrality],"&gt;= "&amp;L43)-COUNTIF(Vertices[Closeness Centrality],"&gt;="&amp;L44)</f>
        <v>0</v>
      </c>
      <c r="N43" s="41">
        <f t="shared" si="15"/>
        <v>0.1447123272727273</v>
      </c>
      <c r="O43" s="42">
        <f>COUNTIF(Vertices[Eigenvector Centrality],"&gt;= "&amp;N43)-COUNTIF(Vertices[Eigenvector Centrality],"&gt;="&amp;N44)</f>
        <v>0</v>
      </c>
      <c r="P43" s="41">
        <f t="shared" si="16"/>
        <v>1.090413909090909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1.6363636363636356</v>
      </c>
      <c r="I44" s="40">
        <f>COUNTIF(Vertices[Out-Degree],"&gt;= "&amp;H44)-COUNTIF(Vertices[Out-Degree],"&gt;="&amp;H45)</f>
        <v>0</v>
      </c>
      <c r="J44" s="39">
        <f t="shared" si="13"/>
        <v>3.8181818181818197</v>
      </c>
      <c r="K44" s="40">
        <f>COUNTIF(Vertices[Betweenness Centrality],"&gt;= "&amp;J44)-COUNTIF(Vertices[Betweenness Centrality],"&gt;="&amp;J45)</f>
        <v>0</v>
      </c>
      <c r="L44" s="39">
        <f t="shared" si="14"/>
        <v>0.6103895454545454</v>
      </c>
      <c r="M44" s="40">
        <f>COUNTIF(Vertices[Closeness Centrality],"&gt;= "&amp;L44)-COUNTIF(Vertices[Closeness Centrality],"&gt;="&amp;L45)</f>
        <v>0</v>
      </c>
      <c r="N44" s="39">
        <f t="shared" si="15"/>
        <v>0.14935054545454546</v>
      </c>
      <c r="O44" s="40">
        <f>COUNTIF(Vertices[Eigenvector Centrality],"&gt;= "&amp;N44)-COUNTIF(Vertices[Eigenvector Centrality],"&gt;="&amp;N45)</f>
        <v>0</v>
      </c>
      <c r="P44" s="39">
        <f t="shared" si="16"/>
        <v>1.1109411818181818</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1.69090909090909</v>
      </c>
      <c r="I45" s="42">
        <f>COUNTIF(Vertices[Out-Degree],"&gt;= "&amp;H45)-COUNTIF(Vertices[Out-Degree],"&gt;="&amp;H46)</f>
        <v>0</v>
      </c>
      <c r="J45" s="41">
        <f t="shared" si="13"/>
        <v>3.945454545454547</v>
      </c>
      <c r="K45" s="42">
        <f>COUNTIF(Vertices[Betweenness Centrality],"&gt;= "&amp;J45)-COUNTIF(Vertices[Betweenness Centrality],"&gt;="&amp;J46)</f>
        <v>0</v>
      </c>
      <c r="L45" s="41">
        <f t="shared" si="14"/>
        <v>0.6259739636363636</v>
      </c>
      <c r="M45" s="42">
        <f>COUNTIF(Vertices[Closeness Centrality],"&gt;= "&amp;L45)-COUNTIF(Vertices[Closeness Centrality],"&gt;="&amp;L46)</f>
        <v>0</v>
      </c>
      <c r="N45" s="41">
        <f t="shared" si="15"/>
        <v>0.15398876363636363</v>
      </c>
      <c r="O45" s="42">
        <f>COUNTIF(Vertices[Eigenvector Centrality],"&gt;= "&amp;N45)-COUNTIF(Vertices[Eigenvector Centrality],"&gt;="&amp;N46)</f>
        <v>0</v>
      </c>
      <c r="P45" s="41">
        <f t="shared" si="16"/>
        <v>1.1314684545454545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1.7454545454545445</v>
      </c>
      <c r="I46" s="40">
        <f>COUNTIF(Vertices[Out-Degree],"&gt;= "&amp;H46)-COUNTIF(Vertices[Out-Degree],"&gt;="&amp;H47)</f>
        <v>0</v>
      </c>
      <c r="J46" s="39">
        <f t="shared" si="13"/>
        <v>4.072727272727274</v>
      </c>
      <c r="K46" s="40">
        <f>COUNTIF(Vertices[Betweenness Centrality],"&gt;= "&amp;J46)-COUNTIF(Vertices[Betweenness Centrality],"&gt;="&amp;J47)</f>
        <v>0</v>
      </c>
      <c r="L46" s="39">
        <f t="shared" si="14"/>
        <v>0.6415583818181818</v>
      </c>
      <c r="M46" s="40">
        <f>COUNTIF(Vertices[Closeness Centrality],"&gt;= "&amp;L46)-COUNTIF(Vertices[Closeness Centrality],"&gt;="&amp;L47)</f>
        <v>0</v>
      </c>
      <c r="N46" s="39">
        <f t="shared" si="15"/>
        <v>0.1586269818181818</v>
      </c>
      <c r="O46" s="40">
        <f>COUNTIF(Vertices[Eigenvector Centrality],"&gt;= "&amp;N46)-COUNTIF(Vertices[Eigenvector Centrality],"&gt;="&amp;N47)</f>
        <v>2</v>
      </c>
      <c r="P46" s="39">
        <f t="shared" si="16"/>
        <v>1.1519957272727273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1.799999999999999</v>
      </c>
      <c r="I47" s="42">
        <f>COUNTIF(Vertices[Out-Degree],"&gt;= "&amp;H47)-COUNTIF(Vertices[Out-Degree],"&gt;="&amp;H48)</f>
        <v>0</v>
      </c>
      <c r="J47" s="41">
        <f t="shared" si="13"/>
        <v>4.200000000000001</v>
      </c>
      <c r="K47" s="42">
        <f>COUNTIF(Vertices[Betweenness Centrality],"&gt;= "&amp;J47)-COUNTIF(Vertices[Betweenness Centrality],"&gt;="&amp;J48)</f>
        <v>0</v>
      </c>
      <c r="L47" s="41">
        <f t="shared" si="14"/>
        <v>0.6571428</v>
      </c>
      <c r="M47" s="42">
        <f>COUNTIF(Vertices[Closeness Centrality],"&gt;= "&amp;L47)-COUNTIF(Vertices[Closeness Centrality],"&gt;="&amp;L48)</f>
        <v>0</v>
      </c>
      <c r="N47" s="41">
        <f t="shared" si="15"/>
        <v>0.16326519999999997</v>
      </c>
      <c r="O47" s="42">
        <f>COUNTIF(Vertices[Eigenvector Centrality],"&gt;= "&amp;N47)-COUNTIF(Vertices[Eigenvector Centrality],"&gt;="&amp;N48)</f>
        <v>0</v>
      </c>
      <c r="P47" s="41">
        <f t="shared" si="16"/>
        <v>1.172523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1.8545454545454534</v>
      </c>
      <c r="I48" s="40">
        <f>COUNTIF(Vertices[Out-Degree],"&gt;= "&amp;H48)-COUNTIF(Vertices[Out-Degree],"&gt;="&amp;H49)</f>
        <v>0</v>
      </c>
      <c r="J48" s="39">
        <f t="shared" si="13"/>
        <v>4.327272727272728</v>
      </c>
      <c r="K48" s="40">
        <f>COUNTIF(Vertices[Betweenness Centrality],"&gt;= "&amp;J48)-COUNTIF(Vertices[Betweenness Centrality],"&gt;="&amp;J49)</f>
        <v>0</v>
      </c>
      <c r="L48" s="39">
        <f t="shared" si="14"/>
        <v>0.6727272181818182</v>
      </c>
      <c r="M48" s="40">
        <f>COUNTIF(Vertices[Closeness Centrality],"&gt;= "&amp;L48)-COUNTIF(Vertices[Closeness Centrality],"&gt;="&amp;L49)</f>
        <v>0</v>
      </c>
      <c r="N48" s="39">
        <f t="shared" si="15"/>
        <v>0.16790341818181814</v>
      </c>
      <c r="O48" s="40">
        <f>COUNTIF(Vertices[Eigenvector Centrality],"&gt;= "&amp;N48)-COUNTIF(Vertices[Eigenvector Centrality],"&gt;="&amp;N49)</f>
        <v>0</v>
      </c>
      <c r="P48" s="39">
        <f t="shared" si="16"/>
        <v>1.1930502727272727</v>
      </c>
      <c r="Q48" s="40">
        <f>COUNTIF(Vertices[PageRank],"&gt;= "&amp;P48)-COUNTIF(Vertices[PageRank],"&gt;="&amp;P49)</f>
        <v>1</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1.9090909090909078</v>
      </c>
      <c r="I49" s="42">
        <f>COUNTIF(Vertices[Out-Degree],"&gt;= "&amp;H49)-COUNTIF(Vertices[Out-Degree],"&gt;="&amp;H50)</f>
        <v>0</v>
      </c>
      <c r="J49" s="41">
        <f t="shared" si="13"/>
        <v>4.454545454545455</v>
      </c>
      <c r="K49" s="42">
        <f>COUNTIF(Vertices[Betweenness Centrality],"&gt;= "&amp;J49)-COUNTIF(Vertices[Betweenness Centrality],"&gt;="&amp;J50)</f>
        <v>0</v>
      </c>
      <c r="L49" s="41">
        <f t="shared" si="14"/>
        <v>0.6883116363636365</v>
      </c>
      <c r="M49" s="42">
        <f>COUNTIF(Vertices[Closeness Centrality],"&gt;= "&amp;L49)-COUNTIF(Vertices[Closeness Centrality],"&gt;="&amp;L50)</f>
        <v>0</v>
      </c>
      <c r="N49" s="41">
        <f t="shared" si="15"/>
        <v>0.1725416363636363</v>
      </c>
      <c r="O49" s="42">
        <f>COUNTIF(Vertices[Eigenvector Centrality],"&gt;= "&amp;N49)-COUNTIF(Vertices[Eigenvector Centrality],"&gt;="&amp;N50)</f>
        <v>0</v>
      </c>
      <c r="P49" s="41">
        <f t="shared" si="16"/>
        <v>1.2135775454545454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1.9636363636363623</v>
      </c>
      <c r="I50" s="40">
        <f>COUNTIF(Vertices[Out-Degree],"&gt;= "&amp;H50)-COUNTIF(Vertices[Out-Degree],"&gt;="&amp;H51)</f>
        <v>1</v>
      </c>
      <c r="J50" s="39">
        <f t="shared" si="13"/>
        <v>4.581818181818182</v>
      </c>
      <c r="K50" s="40">
        <f>COUNTIF(Vertices[Betweenness Centrality],"&gt;= "&amp;J50)-COUNTIF(Vertices[Betweenness Centrality],"&gt;="&amp;J51)</f>
        <v>0</v>
      </c>
      <c r="L50" s="39">
        <f t="shared" si="14"/>
        <v>0.7038960545454547</v>
      </c>
      <c r="M50" s="40">
        <f>COUNTIF(Vertices[Closeness Centrality],"&gt;= "&amp;L50)-COUNTIF(Vertices[Closeness Centrality],"&gt;="&amp;L51)</f>
        <v>0</v>
      </c>
      <c r="N50" s="39">
        <f t="shared" si="15"/>
        <v>0.17717985454545448</v>
      </c>
      <c r="O50" s="40">
        <f>COUNTIF(Vertices[Eigenvector Centrality],"&gt;= "&amp;N50)-COUNTIF(Vertices[Eigenvector Centrality],"&gt;="&amp;N51)</f>
        <v>0</v>
      </c>
      <c r="P50" s="39">
        <f t="shared" si="16"/>
        <v>1.2341048181818182</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2.0181818181818167</v>
      </c>
      <c r="I51" s="42">
        <f>COUNTIF(Vertices[Out-Degree],"&gt;= "&amp;H51)-COUNTIF(Vertices[Out-Degree],"&gt;="&amp;H52)</f>
        <v>0</v>
      </c>
      <c r="J51" s="41">
        <f t="shared" si="13"/>
        <v>4.709090909090909</v>
      </c>
      <c r="K51" s="42">
        <f>COUNTIF(Vertices[Betweenness Centrality],"&gt;= "&amp;J51)-COUNTIF(Vertices[Betweenness Centrality],"&gt;="&amp;J52)</f>
        <v>0</v>
      </c>
      <c r="L51" s="41">
        <f t="shared" si="14"/>
        <v>0.7194804727272729</v>
      </c>
      <c r="M51" s="42">
        <f>COUNTIF(Vertices[Closeness Centrality],"&gt;= "&amp;L51)-COUNTIF(Vertices[Closeness Centrality],"&gt;="&amp;L52)</f>
        <v>0</v>
      </c>
      <c r="N51" s="41">
        <f t="shared" si="15"/>
        <v>0.18181807272727266</v>
      </c>
      <c r="O51" s="42">
        <f>COUNTIF(Vertices[Eigenvector Centrality],"&gt;= "&amp;N51)-COUNTIF(Vertices[Eigenvector Centrality],"&gt;="&amp;N52)</f>
        <v>0</v>
      </c>
      <c r="P51" s="41">
        <f t="shared" si="16"/>
        <v>1.254632090909091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2.0727272727272714</v>
      </c>
      <c r="I52" s="40">
        <f>COUNTIF(Vertices[Out-Degree],"&gt;= "&amp;H52)-COUNTIF(Vertices[Out-Degree],"&gt;="&amp;H53)</f>
        <v>0</v>
      </c>
      <c r="J52" s="39">
        <f t="shared" si="13"/>
        <v>4.836363636363636</v>
      </c>
      <c r="K52" s="40">
        <f>COUNTIF(Vertices[Betweenness Centrality],"&gt;= "&amp;J52)-COUNTIF(Vertices[Betweenness Centrality],"&gt;="&amp;J53)</f>
        <v>0</v>
      </c>
      <c r="L52" s="39">
        <f t="shared" si="14"/>
        <v>0.7350648909090911</v>
      </c>
      <c r="M52" s="40">
        <f>COUNTIF(Vertices[Closeness Centrality],"&gt;= "&amp;L52)-COUNTIF(Vertices[Closeness Centrality],"&gt;="&amp;L53)</f>
        <v>0</v>
      </c>
      <c r="N52" s="39">
        <f t="shared" si="15"/>
        <v>0.18645629090909083</v>
      </c>
      <c r="O52" s="40">
        <f>COUNTIF(Vertices[Eigenvector Centrality],"&gt;= "&amp;N52)-COUNTIF(Vertices[Eigenvector Centrality],"&gt;="&amp;N53)</f>
        <v>0</v>
      </c>
      <c r="P52" s="39">
        <f t="shared" si="16"/>
        <v>1.2751593636363636</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2.127272727272726</v>
      </c>
      <c r="I53" s="42">
        <f>COUNTIF(Vertices[Out-Degree],"&gt;= "&amp;H53)-COUNTIF(Vertices[Out-Degree],"&gt;="&amp;H54)</f>
        <v>0</v>
      </c>
      <c r="J53" s="41">
        <f t="shared" si="13"/>
        <v>4.963636363636363</v>
      </c>
      <c r="K53" s="42">
        <f>COUNTIF(Vertices[Betweenness Centrality],"&gt;= "&amp;J53)-COUNTIF(Vertices[Betweenness Centrality],"&gt;="&amp;J54)</f>
        <v>0</v>
      </c>
      <c r="L53" s="41">
        <f t="shared" si="14"/>
        <v>0.7506493090909093</v>
      </c>
      <c r="M53" s="42">
        <f>COUNTIF(Vertices[Closeness Centrality],"&gt;= "&amp;L53)-COUNTIF(Vertices[Closeness Centrality],"&gt;="&amp;L54)</f>
        <v>0</v>
      </c>
      <c r="N53" s="41">
        <f t="shared" si="15"/>
        <v>0.191094509090909</v>
      </c>
      <c r="O53" s="42">
        <f>COUNTIF(Vertices[Eigenvector Centrality],"&gt;= "&amp;N53)-COUNTIF(Vertices[Eigenvector Centrality],"&gt;="&amp;N54)</f>
        <v>0</v>
      </c>
      <c r="P53" s="41">
        <f t="shared" si="16"/>
        <v>1.2956866363636363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2.1818181818181808</v>
      </c>
      <c r="I54" s="40">
        <f>COUNTIF(Vertices[Out-Degree],"&gt;= "&amp;H54)-COUNTIF(Vertices[Out-Degree],"&gt;="&amp;H55)</f>
        <v>0</v>
      </c>
      <c r="J54" s="39">
        <f t="shared" si="13"/>
        <v>5.09090909090909</v>
      </c>
      <c r="K54" s="40">
        <f>COUNTIF(Vertices[Betweenness Centrality],"&gt;= "&amp;J54)-COUNTIF(Vertices[Betweenness Centrality],"&gt;="&amp;J55)</f>
        <v>0</v>
      </c>
      <c r="L54" s="39">
        <f t="shared" si="14"/>
        <v>0.7662337272727275</v>
      </c>
      <c r="M54" s="40">
        <f>COUNTIF(Vertices[Closeness Centrality],"&gt;= "&amp;L54)-COUNTIF(Vertices[Closeness Centrality],"&gt;="&amp;L55)</f>
        <v>0</v>
      </c>
      <c r="N54" s="39">
        <f t="shared" si="15"/>
        <v>0.19573272727272717</v>
      </c>
      <c r="O54" s="40">
        <f>COUNTIF(Vertices[Eigenvector Centrality],"&gt;= "&amp;N54)-COUNTIF(Vertices[Eigenvector Centrality],"&gt;="&amp;N55)</f>
        <v>0</v>
      </c>
      <c r="P54" s="39">
        <f t="shared" si="16"/>
        <v>1.316213909090909</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2.2363636363636354</v>
      </c>
      <c r="I55" s="42">
        <f>COUNTIF(Vertices[Out-Degree],"&gt;= "&amp;H55)-COUNTIF(Vertices[Out-Degree],"&gt;="&amp;H56)</f>
        <v>0</v>
      </c>
      <c r="J55" s="41">
        <f t="shared" si="13"/>
        <v>5.218181818181817</v>
      </c>
      <c r="K55" s="42">
        <f>COUNTIF(Vertices[Betweenness Centrality],"&gt;= "&amp;J55)-COUNTIF(Vertices[Betweenness Centrality],"&gt;="&amp;J56)</f>
        <v>0</v>
      </c>
      <c r="L55" s="41">
        <f t="shared" si="14"/>
        <v>0.7818181454545458</v>
      </c>
      <c r="M55" s="42">
        <f>COUNTIF(Vertices[Closeness Centrality],"&gt;= "&amp;L55)-COUNTIF(Vertices[Closeness Centrality],"&gt;="&amp;L56)</f>
        <v>0</v>
      </c>
      <c r="N55" s="41">
        <f t="shared" si="15"/>
        <v>0.20037094545454534</v>
      </c>
      <c r="O55" s="42">
        <f>COUNTIF(Vertices[Eigenvector Centrality],"&gt;= "&amp;N55)-COUNTIF(Vertices[Eigenvector Centrality],"&gt;="&amp;N56)</f>
        <v>0</v>
      </c>
      <c r="P55" s="41">
        <f t="shared" si="16"/>
        <v>1.3367411818181818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2.29090909090909</v>
      </c>
      <c r="I56" s="40">
        <f>COUNTIF(Vertices[Out-Degree],"&gt;= "&amp;H56)-COUNTIF(Vertices[Out-Degree],"&gt;="&amp;H57)</f>
        <v>0</v>
      </c>
      <c r="J56" s="39">
        <f t="shared" si="13"/>
        <v>5.345454545454544</v>
      </c>
      <c r="K56" s="40">
        <f>COUNTIF(Vertices[Betweenness Centrality],"&gt;= "&amp;J56)-COUNTIF(Vertices[Betweenness Centrality],"&gt;="&amp;J57)</f>
        <v>0</v>
      </c>
      <c r="L56" s="39">
        <f t="shared" si="14"/>
        <v>0.797402563636364</v>
      </c>
      <c r="M56" s="40">
        <f>COUNTIF(Vertices[Closeness Centrality],"&gt;= "&amp;L56)-COUNTIF(Vertices[Closeness Centrality],"&gt;="&amp;L57)</f>
        <v>0</v>
      </c>
      <c r="N56" s="39">
        <f t="shared" si="15"/>
        <v>0.2050091636363635</v>
      </c>
      <c r="O56" s="40">
        <f>COUNTIF(Vertices[Eigenvector Centrality],"&gt;= "&amp;N56)-COUNTIF(Vertices[Eigenvector Centrality],"&gt;="&amp;N57)</f>
        <v>1</v>
      </c>
      <c r="P56" s="39">
        <f t="shared" si="16"/>
        <v>1.3572684545454545</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2</v>
      </c>
      <c r="H57" s="43">
        <f>MAX(Vertices[Out-Degree])</f>
        <v>3</v>
      </c>
      <c r="I57" s="44">
        <f>COUNTIF(Vertices[Out-Degree],"&gt;= "&amp;H57)-COUNTIF(Vertices[Out-Degree],"&gt;="&amp;H58)</f>
        <v>2</v>
      </c>
      <c r="J57" s="43">
        <f>MAX(Vertices[Betweenness Centrality])</f>
        <v>7</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0.265306</v>
      </c>
      <c r="O57" s="44">
        <f>COUNTIF(Vertices[Eigenvector Centrality],"&gt;= "&amp;N57)-COUNTIF(Vertices[Eigenvector Centrality],"&gt;="&amp;N58)</f>
        <v>1</v>
      </c>
      <c r="P57" s="43">
        <f>MAX(Vertices[PageRank])</f>
        <v>1.624123</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0.9</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0.9</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7</v>
      </c>
    </row>
    <row r="99" spans="1:2" ht="15">
      <c r="A99" s="35" t="s">
        <v>102</v>
      </c>
      <c r="B99" s="49">
        <f>_xlfn.IFERROR(AVERAGE(Vertices[Betweenness Centrality]),NoMetricMessage)</f>
        <v>1</v>
      </c>
    </row>
    <row r="100" spans="1:2" ht="15">
      <c r="A100" s="35" t="s">
        <v>103</v>
      </c>
      <c r="B100" s="49">
        <f>_xlfn.IFERROR(MEDIAN(Vertices[Betweenness Centrality]),NoMetricMessage)</f>
        <v>0</v>
      </c>
    </row>
    <row r="111" spans="1:2" ht="15">
      <c r="A111" s="35" t="s">
        <v>106</v>
      </c>
      <c r="B111" s="49">
        <f>IF(COUNT(Vertices[Closeness Centrality])&gt;0,L2,NoMetricMessage)</f>
        <v>0.142857</v>
      </c>
    </row>
    <row r="112" spans="1:2" ht="15">
      <c r="A112" s="35" t="s">
        <v>107</v>
      </c>
      <c r="B112" s="49">
        <f>IF(COUNT(Vertices[Closeness Centrality])&gt;0,L57,NoMetricMessage)</f>
        <v>1</v>
      </c>
    </row>
    <row r="113" spans="1:2" ht="15">
      <c r="A113" s="35" t="s">
        <v>108</v>
      </c>
      <c r="B113" s="49">
        <f>_xlfn.IFERROR(AVERAGE(Vertices[Closeness Centrality]),NoMetricMessage)</f>
        <v>0.40928570000000003</v>
      </c>
    </row>
    <row r="114" spans="1:2" ht="15">
      <c r="A114" s="35" t="s">
        <v>109</v>
      </c>
      <c r="B114" s="49">
        <f>_xlfn.IFERROR(MEDIAN(Vertices[Closeness Centrality]),NoMetricMessage)</f>
        <v>0.2916665</v>
      </c>
    </row>
    <row r="125" spans="1:2" ht="15">
      <c r="A125" s="35" t="s">
        <v>112</v>
      </c>
      <c r="B125" s="49">
        <f>IF(COUNT(Vertices[Eigenvector Centrality])&gt;0,N2,NoMetricMessage)</f>
        <v>0.010204</v>
      </c>
    </row>
    <row r="126" spans="1:2" ht="15">
      <c r="A126" s="35" t="s">
        <v>113</v>
      </c>
      <c r="B126" s="49">
        <f>IF(COUNT(Vertices[Eigenvector Centrality])&gt;0,N57,NoMetricMessage)</f>
        <v>0.265306</v>
      </c>
    </row>
    <row r="127" spans="1:2" ht="15">
      <c r="A127" s="35" t="s">
        <v>114</v>
      </c>
      <c r="B127" s="49">
        <f>_xlfn.IFERROR(AVERAGE(Vertices[Eigenvector Centrality]),NoMetricMessage)</f>
        <v>0.0999999</v>
      </c>
    </row>
    <row r="128" spans="1:2" ht="15">
      <c r="A128" s="35" t="s">
        <v>115</v>
      </c>
      <c r="B128" s="49">
        <f>_xlfn.IFERROR(MEDIAN(Vertices[Eigenvector Centrality]),NoMetricMessage)</f>
        <v>0.0612245</v>
      </c>
    </row>
    <row r="139" spans="1:2" ht="15">
      <c r="A139" s="35" t="s">
        <v>140</v>
      </c>
      <c r="B139" s="49">
        <f>IF(COUNT(Vertices[PageRank])&gt;0,P2,NoMetricMessage)</f>
        <v>0.495123</v>
      </c>
    </row>
    <row r="140" spans="1:2" ht="15">
      <c r="A140" s="35" t="s">
        <v>141</v>
      </c>
      <c r="B140" s="49">
        <f>IF(COUNT(Vertices[PageRank])&gt;0,P57,NoMetricMessage)</f>
        <v>1.624123</v>
      </c>
    </row>
    <row r="141" spans="1:2" ht="15">
      <c r="A141" s="35" t="s">
        <v>142</v>
      </c>
      <c r="B141" s="49">
        <f>_xlfn.IFERROR(AVERAGE(Vertices[PageRank]),NoMetricMessage)</f>
        <v>0.9999475999999999</v>
      </c>
    </row>
    <row r="142" spans="1:2" ht="15">
      <c r="A142" s="35" t="s">
        <v>143</v>
      </c>
      <c r="B142" s="49">
        <f>_xlfn.IFERROR(MEDIAN(Vertices[PageRank]),NoMetricMessage)</f>
        <v>0.918461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16"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377</v>
      </c>
    </row>
    <row r="24" spans="10:11" ht="409.5">
      <c r="J24" t="s">
        <v>378</v>
      </c>
      <c r="K24" s="13" t="s">
        <v>511</v>
      </c>
    </row>
    <row r="25" spans="10:11" ht="15">
      <c r="J25" t="s">
        <v>379</v>
      </c>
      <c r="K25" t="b">
        <v>0</v>
      </c>
    </row>
    <row r="26" spans="10:11" ht="15">
      <c r="J26" t="s">
        <v>508</v>
      </c>
      <c r="K26" t="s">
        <v>509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390</v>
      </c>
      <c r="B2" s="129" t="s">
        <v>391</v>
      </c>
      <c r="C2" s="67" t="s">
        <v>392</v>
      </c>
    </row>
    <row r="3" spans="1:3" ht="15">
      <c r="A3" s="128" t="s">
        <v>381</v>
      </c>
      <c r="B3" s="128" t="s">
        <v>381</v>
      </c>
      <c r="C3" s="36">
        <v>7</v>
      </c>
    </row>
    <row r="4" spans="1:3" ht="15">
      <c r="A4" s="128" t="s">
        <v>382</v>
      </c>
      <c r="B4" s="128" t="s">
        <v>382</v>
      </c>
      <c r="C4" s="36">
        <v>2</v>
      </c>
    </row>
    <row r="5" spans="1:3" ht="15">
      <c r="A5" s="128" t="s">
        <v>383</v>
      </c>
      <c r="B5" s="128" t="s">
        <v>383</v>
      </c>
      <c r="C5"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397</v>
      </c>
      <c r="B1" s="13" t="s">
        <v>398</v>
      </c>
      <c r="C1" s="13" t="s">
        <v>399</v>
      </c>
      <c r="D1" s="13" t="s">
        <v>401</v>
      </c>
      <c r="E1" s="85" t="s">
        <v>400</v>
      </c>
      <c r="F1" s="85" t="s">
        <v>403</v>
      </c>
      <c r="G1" s="85" t="s">
        <v>402</v>
      </c>
      <c r="H1" s="85" t="s">
        <v>404</v>
      </c>
    </row>
    <row r="2" spans="1:8" ht="15">
      <c r="A2" s="90" t="s">
        <v>229</v>
      </c>
      <c r="B2" s="85">
        <v>1</v>
      </c>
      <c r="C2" s="90" t="s">
        <v>229</v>
      </c>
      <c r="D2" s="85">
        <v>1</v>
      </c>
      <c r="E2" s="85"/>
      <c r="F2" s="85"/>
      <c r="G2" s="85"/>
      <c r="H2" s="85"/>
    </row>
    <row r="5" spans="1:8" ht="15" customHeight="1">
      <c r="A5" s="13" t="s">
        <v>406</v>
      </c>
      <c r="B5" s="13" t="s">
        <v>398</v>
      </c>
      <c r="C5" s="13" t="s">
        <v>407</v>
      </c>
      <c r="D5" s="13" t="s">
        <v>401</v>
      </c>
      <c r="E5" s="85" t="s">
        <v>408</v>
      </c>
      <c r="F5" s="85" t="s">
        <v>403</v>
      </c>
      <c r="G5" s="85" t="s">
        <v>409</v>
      </c>
      <c r="H5" s="85" t="s">
        <v>404</v>
      </c>
    </row>
    <row r="6" spans="1:8" ht="15">
      <c r="A6" s="85" t="s">
        <v>230</v>
      </c>
      <c r="B6" s="85">
        <v>1</v>
      </c>
      <c r="C6" s="85" t="s">
        <v>230</v>
      </c>
      <c r="D6" s="85">
        <v>1</v>
      </c>
      <c r="E6" s="85"/>
      <c r="F6" s="85"/>
      <c r="G6" s="85"/>
      <c r="H6" s="85"/>
    </row>
    <row r="9" spans="1:8" ht="15" customHeight="1">
      <c r="A9" s="85" t="s">
        <v>411</v>
      </c>
      <c r="B9" s="85" t="s">
        <v>398</v>
      </c>
      <c r="C9" s="85" t="s">
        <v>412</v>
      </c>
      <c r="D9" s="85" t="s">
        <v>401</v>
      </c>
      <c r="E9" s="85" t="s">
        <v>413</v>
      </c>
      <c r="F9" s="85" t="s">
        <v>403</v>
      </c>
      <c r="G9" s="85" t="s">
        <v>414</v>
      </c>
      <c r="H9" s="85" t="s">
        <v>404</v>
      </c>
    </row>
    <row r="10" spans="1:8" ht="15">
      <c r="A10" s="85"/>
      <c r="B10" s="85"/>
      <c r="C10" s="85"/>
      <c r="D10" s="85"/>
      <c r="E10" s="85"/>
      <c r="F10" s="85"/>
      <c r="G10" s="85"/>
      <c r="H10" s="85"/>
    </row>
    <row r="12" spans="1:8" ht="15" customHeight="1">
      <c r="A12" s="13" t="s">
        <v>416</v>
      </c>
      <c r="B12" s="13" t="s">
        <v>398</v>
      </c>
      <c r="C12" s="13" t="s">
        <v>425</v>
      </c>
      <c r="D12" s="13" t="s">
        <v>401</v>
      </c>
      <c r="E12" s="85" t="s">
        <v>429</v>
      </c>
      <c r="F12" s="85" t="s">
        <v>403</v>
      </c>
      <c r="G12" s="85" t="s">
        <v>430</v>
      </c>
      <c r="H12" s="85" t="s">
        <v>404</v>
      </c>
    </row>
    <row r="13" spans="1:8" ht="15">
      <c r="A13" s="91" t="s">
        <v>417</v>
      </c>
      <c r="B13" s="91">
        <v>9</v>
      </c>
      <c r="C13" s="91" t="s">
        <v>220</v>
      </c>
      <c r="D13" s="91">
        <v>3</v>
      </c>
      <c r="E13" s="91"/>
      <c r="F13" s="91"/>
      <c r="G13" s="91"/>
      <c r="H13" s="91"/>
    </row>
    <row r="14" spans="1:8" ht="15">
      <c r="A14" s="91" t="s">
        <v>418</v>
      </c>
      <c r="B14" s="91">
        <v>3</v>
      </c>
      <c r="C14" s="91" t="s">
        <v>423</v>
      </c>
      <c r="D14" s="91">
        <v>3</v>
      </c>
      <c r="E14" s="91"/>
      <c r="F14" s="91"/>
      <c r="G14" s="91"/>
      <c r="H14" s="91"/>
    </row>
    <row r="15" spans="1:8" ht="15">
      <c r="A15" s="91" t="s">
        <v>419</v>
      </c>
      <c r="B15" s="91">
        <v>0</v>
      </c>
      <c r="C15" s="91" t="s">
        <v>422</v>
      </c>
      <c r="D15" s="91">
        <v>3</v>
      </c>
      <c r="E15" s="91"/>
      <c r="F15" s="91"/>
      <c r="G15" s="91"/>
      <c r="H15" s="91"/>
    </row>
    <row r="16" spans="1:8" ht="15">
      <c r="A16" s="91" t="s">
        <v>420</v>
      </c>
      <c r="B16" s="91">
        <v>149</v>
      </c>
      <c r="C16" s="91" t="s">
        <v>221</v>
      </c>
      <c r="D16" s="91">
        <v>2</v>
      </c>
      <c r="E16" s="91"/>
      <c r="F16" s="91"/>
      <c r="G16" s="91"/>
      <c r="H16" s="91"/>
    </row>
    <row r="17" spans="1:8" ht="15">
      <c r="A17" s="91" t="s">
        <v>421</v>
      </c>
      <c r="B17" s="91">
        <v>161</v>
      </c>
      <c r="C17" s="91" t="s">
        <v>424</v>
      </c>
      <c r="D17" s="91">
        <v>2</v>
      </c>
      <c r="E17" s="91"/>
      <c r="F17" s="91"/>
      <c r="G17" s="91"/>
      <c r="H17" s="91"/>
    </row>
    <row r="18" spans="1:8" ht="15">
      <c r="A18" s="91" t="s">
        <v>422</v>
      </c>
      <c r="B18" s="91">
        <v>5</v>
      </c>
      <c r="C18" s="91" t="s">
        <v>426</v>
      </c>
      <c r="D18" s="91">
        <v>2</v>
      </c>
      <c r="E18" s="91"/>
      <c r="F18" s="91"/>
      <c r="G18" s="91"/>
      <c r="H18" s="91"/>
    </row>
    <row r="19" spans="1:8" ht="15">
      <c r="A19" s="91" t="s">
        <v>423</v>
      </c>
      <c r="B19" s="91">
        <v>4</v>
      </c>
      <c r="C19" s="91" t="s">
        <v>427</v>
      </c>
      <c r="D19" s="91">
        <v>2</v>
      </c>
      <c r="E19" s="91"/>
      <c r="F19" s="91"/>
      <c r="G19" s="91"/>
      <c r="H19" s="91"/>
    </row>
    <row r="20" spans="1:8" ht="15">
      <c r="A20" s="91" t="s">
        <v>220</v>
      </c>
      <c r="B20" s="91">
        <v>3</v>
      </c>
      <c r="C20" s="91" t="s">
        <v>428</v>
      </c>
      <c r="D20" s="91">
        <v>2</v>
      </c>
      <c r="E20" s="91"/>
      <c r="F20" s="91"/>
      <c r="G20" s="91"/>
      <c r="H20" s="91"/>
    </row>
    <row r="21" spans="1:8" ht="15">
      <c r="A21" s="91" t="s">
        <v>221</v>
      </c>
      <c r="B21" s="91">
        <v>2</v>
      </c>
      <c r="C21" s="91"/>
      <c r="D21" s="91"/>
      <c r="E21" s="91"/>
      <c r="F21" s="91"/>
      <c r="G21" s="91"/>
      <c r="H21" s="91"/>
    </row>
    <row r="22" spans="1:8" ht="15">
      <c r="A22" s="91" t="s">
        <v>424</v>
      </c>
      <c r="B22" s="91">
        <v>2</v>
      </c>
      <c r="C22" s="91"/>
      <c r="D22" s="91"/>
      <c r="E22" s="91"/>
      <c r="F22" s="91"/>
      <c r="G22" s="91"/>
      <c r="H22" s="91"/>
    </row>
    <row r="25" spans="1:8" ht="15" customHeight="1">
      <c r="A25" s="13" t="s">
        <v>433</v>
      </c>
      <c r="B25" s="13" t="s">
        <v>398</v>
      </c>
      <c r="C25" s="13" t="s">
        <v>435</v>
      </c>
      <c r="D25" s="13" t="s">
        <v>401</v>
      </c>
      <c r="E25" s="85" t="s">
        <v>436</v>
      </c>
      <c r="F25" s="85" t="s">
        <v>403</v>
      </c>
      <c r="G25" s="85" t="s">
        <v>437</v>
      </c>
      <c r="H25" s="85" t="s">
        <v>404</v>
      </c>
    </row>
    <row r="26" spans="1:8" ht="15">
      <c r="A26" s="91" t="s">
        <v>434</v>
      </c>
      <c r="B26" s="91">
        <v>2</v>
      </c>
      <c r="C26" s="91" t="s">
        <v>434</v>
      </c>
      <c r="D26" s="91">
        <v>2</v>
      </c>
      <c r="E26" s="91"/>
      <c r="F26" s="91"/>
      <c r="G26" s="91"/>
      <c r="H26" s="91"/>
    </row>
    <row r="29" spans="1:8" ht="15" customHeight="1">
      <c r="A29" s="13" t="s">
        <v>439</v>
      </c>
      <c r="B29" s="13" t="s">
        <v>398</v>
      </c>
      <c r="C29" s="13" t="s">
        <v>441</v>
      </c>
      <c r="D29" s="13" t="s">
        <v>401</v>
      </c>
      <c r="E29" s="13" t="s">
        <v>442</v>
      </c>
      <c r="F29" s="13" t="s">
        <v>403</v>
      </c>
      <c r="G29" s="13" t="s">
        <v>445</v>
      </c>
      <c r="H29" s="13" t="s">
        <v>404</v>
      </c>
    </row>
    <row r="30" spans="1:8" ht="15">
      <c r="A30" s="85" t="s">
        <v>221</v>
      </c>
      <c r="B30" s="85">
        <v>2</v>
      </c>
      <c r="C30" s="85" t="s">
        <v>221</v>
      </c>
      <c r="D30" s="85">
        <v>2</v>
      </c>
      <c r="E30" s="85" t="s">
        <v>217</v>
      </c>
      <c r="F30" s="85">
        <v>1</v>
      </c>
      <c r="G30" s="85" t="s">
        <v>218</v>
      </c>
      <c r="H30" s="85">
        <v>1</v>
      </c>
    </row>
    <row r="31" spans="1:8" ht="15">
      <c r="A31" s="85" t="s">
        <v>218</v>
      </c>
      <c r="B31" s="85">
        <v>1</v>
      </c>
      <c r="C31" s="85"/>
      <c r="D31" s="85"/>
      <c r="E31" s="85"/>
      <c r="F31" s="85"/>
      <c r="G31" s="85"/>
      <c r="H31" s="85"/>
    </row>
    <row r="32" spans="1:8" ht="15">
      <c r="A32" s="85" t="s">
        <v>217</v>
      </c>
      <c r="B32" s="85">
        <v>1</v>
      </c>
      <c r="C32" s="85"/>
      <c r="D32" s="85"/>
      <c r="E32" s="85"/>
      <c r="F32" s="85"/>
      <c r="G32" s="85"/>
      <c r="H32" s="85"/>
    </row>
    <row r="35" spans="1:8" ht="15" customHeight="1">
      <c r="A35" s="13" t="s">
        <v>440</v>
      </c>
      <c r="B35" s="13" t="s">
        <v>398</v>
      </c>
      <c r="C35" s="13" t="s">
        <v>443</v>
      </c>
      <c r="D35" s="13" t="s">
        <v>401</v>
      </c>
      <c r="E35" s="13" t="s">
        <v>444</v>
      </c>
      <c r="F35" s="13" t="s">
        <v>403</v>
      </c>
      <c r="G35" s="85" t="s">
        <v>446</v>
      </c>
      <c r="H35" s="85" t="s">
        <v>404</v>
      </c>
    </row>
    <row r="36" spans="1:8" ht="15">
      <c r="A36" s="85" t="s">
        <v>220</v>
      </c>
      <c r="B36" s="85">
        <v>3</v>
      </c>
      <c r="C36" s="85" t="s">
        <v>220</v>
      </c>
      <c r="D36" s="85">
        <v>3</v>
      </c>
      <c r="E36" s="85" t="s">
        <v>216</v>
      </c>
      <c r="F36" s="85">
        <v>1</v>
      </c>
      <c r="G36" s="85"/>
      <c r="H36" s="85"/>
    </row>
    <row r="37" spans="1:8" ht="15">
      <c r="A37" s="85" t="s">
        <v>214</v>
      </c>
      <c r="B37" s="85">
        <v>1</v>
      </c>
      <c r="C37" s="85" t="s">
        <v>214</v>
      </c>
      <c r="D37" s="85">
        <v>1</v>
      </c>
      <c r="E37" s="85"/>
      <c r="F37" s="85"/>
      <c r="G37" s="85"/>
      <c r="H37" s="85"/>
    </row>
    <row r="38" spans="1:8" ht="15">
      <c r="A38" s="85" t="s">
        <v>219</v>
      </c>
      <c r="B38" s="85">
        <v>1</v>
      </c>
      <c r="C38" s="85" t="s">
        <v>219</v>
      </c>
      <c r="D38" s="85">
        <v>1</v>
      </c>
      <c r="E38" s="85"/>
      <c r="F38" s="85"/>
      <c r="G38" s="85"/>
      <c r="H38" s="85"/>
    </row>
    <row r="39" spans="1:8" ht="15">
      <c r="A39" s="85" t="s">
        <v>216</v>
      </c>
      <c r="B39" s="85">
        <v>1</v>
      </c>
      <c r="C39" s="85"/>
      <c r="D39" s="85"/>
      <c r="E39" s="85"/>
      <c r="F39" s="85"/>
      <c r="G39" s="85"/>
      <c r="H39" s="85"/>
    </row>
    <row r="42" spans="1:8" ht="15" customHeight="1">
      <c r="A42" s="13" t="s">
        <v>450</v>
      </c>
      <c r="B42" s="13" t="s">
        <v>398</v>
      </c>
      <c r="C42" s="13" t="s">
        <v>451</v>
      </c>
      <c r="D42" s="13" t="s">
        <v>401</v>
      </c>
      <c r="E42" s="13" t="s">
        <v>452</v>
      </c>
      <c r="F42" s="13" t="s">
        <v>403</v>
      </c>
      <c r="G42" s="13" t="s">
        <v>453</v>
      </c>
      <c r="H42" s="13" t="s">
        <v>404</v>
      </c>
    </row>
    <row r="43" spans="1:8" ht="15">
      <c r="A43" s="125" t="s">
        <v>216</v>
      </c>
      <c r="B43" s="85">
        <v>24188</v>
      </c>
      <c r="C43" s="125" t="s">
        <v>220</v>
      </c>
      <c r="D43" s="85">
        <v>16282</v>
      </c>
      <c r="E43" s="125" t="s">
        <v>216</v>
      </c>
      <c r="F43" s="85">
        <v>24188</v>
      </c>
      <c r="G43" s="125" t="s">
        <v>213</v>
      </c>
      <c r="H43" s="85">
        <v>1690</v>
      </c>
    </row>
    <row r="44" spans="1:8" ht="15">
      <c r="A44" s="125" t="s">
        <v>212</v>
      </c>
      <c r="B44" s="85">
        <v>16677</v>
      </c>
      <c r="C44" s="125" t="s">
        <v>221</v>
      </c>
      <c r="D44" s="85">
        <v>2155</v>
      </c>
      <c r="E44" s="125" t="s">
        <v>212</v>
      </c>
      <c r="F44" s="85">
        <v>16677</v>
      </c>
      <c r="G44" s="125" t="s">
        <v>218</v>
      </c>
      <c r="H44" s="85">
        <v>477</v>
      </c>
    </row>
    <row r="45" spans="1:8" ht="15">
      <c r="A45" s="125" t="s">
        <v>220</v>
      </c>
      <c r="B45" s="85">
        <v>16282</v>
      </c>
      <c r="C45" s="125" t="s">
        <v>219</v>
      </c>
      <c r="D45" s="85">
        <v>764</v>
      </c>
      <c r="E45" s="125" t="s">
        <v>217</v>
      </c>
      <c r="F45" s="85">
        <v>9095</v>
      </c>
      <c r="G45" s="125"/>
      <c r="H45" s="85"/>
    </row>
    <row r="46" spans="1:8" ht="15">
      <c r="A46" s="125" t="s">
        <v>217</v>
      </c>
      <c r="B46" s="85">
        <v>9095</v>
      </c>
      <c r="C46" s="125" t="s">
        <v>214</v>
      </c>
      <c r="D46" s="85">
        <v>470</v>
      </c>
      <c r="E46" s="125"/>
      <c r="F46" s="85"/>
      <c r="G46" s="125"/>
      <c r="H46" s="85"/>
    </row>
    <row r="47" spans="1:8" ht="15">
      <c r="A47" s="125" t="s">
        <v>221</v>
      </c>
      <c r="B47" s="85">
        <v>2155</v>
      </c>
      <c r="C47" s="125" t="s">
        <v>215</v>
      </c>
      <c r="D47" s="85">
        <v>16</v>
      </c>
      <c r="E47" s="125"/>
      <c r="F47" s="85"/>
      <c r="G47" s="125"/>
      <c r="H47" s="85"/>
    </row>
    <row r="48" spans="1:8" ht="15">
      <c r="A48" s="125" t="s">
        <v>213</v>
      </c>
      <c r="B48" s="85">
        <v>1690</v>
      </c>
      <c r="C48" s="125"/>
      <c r="D48" s="85"/>
      <c r="E48" s="125"/>
      <c r="F48" s="85"/>
      <c r="G48" s="125"/>
      <c r="H48" s="85"/>
    </row>
    <row r="49" spans="1:8" ht="15">
      <c r="A49" s="125" t="s">
        <v>219</v>
      </c>
      <c r="B49" s="85">
        <v>764</v>
      </c>
      <c r="C49" s="125"/>
      <c r="D49" s="85"/>
      <c r="E49" s="125"/>
      <c r="F49" s="85"/>
      <c r="G49" s="125"/>
      <c r="H49" s="85"/>
    </row>
    <row r="50" spans="1:8" ht="15">
      <c r="A50" s="125" t="s">
        <v>218</v>
      </c>
      <c r="B50" s="85">
        <v>477</v>
      </c>
      <c r="C50" s="125"/>
      <c r="D50" s="85"/>
      <c r="E50" s="125"/>
      <c r="F50" s="85"/>
      <c r="G50" s="125"/>
      <c r="H50" s="85"/>
    </row>
    <row r="51" spans="1:8" ht="15">
      <c r="A51" s="125" t="s">
        <v>214</v>
      </c>
      <c r="B51" s="85">
        <v>470</v>
      </c>
      <c r="C51" s="125"/>
      <c r="D51" s="85"/>
      <c r="E51" s="125"/>
      <c r="F51" s="85"/>
      <c r="G51" s="125"/>
      <c r="H51" s="85"/>
    </row>
    <row r="52" spans="1:8" ht="15">
      <c r="A52" s="125" t="s">
        <v>215</v>
      </c>
      <c r="B52" s="85">
        <v>16</v>
      </c>
      <c r="C52" s="125"/>
      <c r="D52" s="85"/>
      <c r="E52" s="125"/>
      <c r="F52" s="85"/>
      <c r="G52" s="125"/>
      <c r="H52" s="85"/>
    </row>
  </sheetData>
  <hyperlinks>
    <hyperlink ref="A2" r:id="rId1" display="https://www.info.cz/volby/volby-do-evropskeho-parlamentu/lakaji-nas-evropsti-liberalove-vadi-nam-tam-ale-babis-moznosti-jsou-i-zeleni-rika-bartos-39714.html"/>
    <hyperlink ref="C2" r:id="rId2" display="https://www.info.cz/volby/volby-do-evropskeho-parlamentu/lakaji-nas-evropsti-liberalove-vadi-nam-tam-ale-babis-moznosti-jsou-i-zeleni-rika-bartos-39714.html"/>
  </hyperlinks>
  <printOptions/>
  <pageMargins left="0.7" right="0.7" top="0.75" bottom="0.75" header="0.3" footer="0.3"/>
  <pageSetup orientation="portrait" paperSize="9"/>
  <tableParts>
    <tablePart r:id="rId8"/>
    <tablePart r:id="rId10"/>
    <tablePart r:id="rId3"/>
    <tablePart r:id="rId7"/>
    <tablePart r:id="rId4"/>
    <tablePart r:id="rId5"/>
    <tablePart r:id="rId6"/>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2019-01-22T14:54:54Z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