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<sst xmlns="http://schemas.openxmlformats.org/spreadsheetml/2006/main" count="2495" uniqueCount="735">
  <si>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</si>
  <si>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</si>
  <si>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</si>
  <si>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</si>
  <si>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</si>
  <si>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</si>
  <si>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</si>
  <si>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</si>
  <si>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</si>
  <si>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</si>
  <si>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</si>
  <si>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</si>
  <si>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</si>
  <si>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</si>
  <si>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</si>
  <si>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</si>
  <si>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</si>
  <si>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</si>
  <si>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</si>
  <si>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</si>
  <si>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</si>
  <si>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</si>
  <si>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</si>
  <si>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</si>
  <si>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</si>
  <si>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</si>
  <si>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</si>
  <si>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</si>
  <si>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</si>
  <si>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</si>
  <si>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</si>
  <si>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</si>
  <si>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</si>
  <si>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</si>
  <si>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</si>
  <si>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</si>
  <si>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</si>
  <si>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</si>
  <si>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</si>
  <si>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</si>
  <si>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</si>
  <si>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</si>
  <si>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</si>
  <si>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</si>
  <si>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</si>
  <si>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</si>
  <si>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</si>
  <si>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</si>
  <si>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</si>
  <si>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</si>
  <si>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</si>
  <si>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</si>
  <si>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</si>
  <si>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</si>
  <si>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</si>
  <si>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</si>
  <si>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</si>
  <si>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</si>
  <si>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</si>
  <si>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</si>
  <si>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</si>
  <si>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</si>
  <si>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</si>
  <si>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</si>
  <si>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</si>
  <si>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</si>
  <si>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</si>
  <si>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</si>
  <si>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</si>
  <si>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</si>
  <si>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</si>
  <si>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</si>
  <si>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</si>
  <si>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</si>
  <si>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</si>
  <si>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</si>
  <si>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</si>
  <si>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</si>
  <si>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</si>
  <si>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</si>
  <si>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</si>
  <si>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</si>
  <si>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</si>
  <si>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</si>
  <si>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</si>
  <si>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</si>
  <si>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</si>
  <si>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</si>
  <si>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</si>
  <si>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</si>
  <si>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</si>
  <si>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</si>
  <si>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</si>
  <si>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</si>
  <si>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</si>
  <si>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</si>
  <si>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</si>
  <si>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</si>
  <si>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</si>
  <si>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</si>
  <si>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</si>
  <si>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</si>
  <si>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</si>
  <si>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</si>
  <si>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</si>
  <si>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</si>
  <si>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</si>
  <si>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</si>
  <si>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</si>
  <si>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</si>
  <si>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</si>
  <si>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</si>
  <si>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</si>
  <si>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</si>
  <si>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</si>
  <si>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</si>
  <si>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</si>
  <si>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</si>
  <si>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</si>
  <si>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</si>
  <si>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</si>
  <si>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</si>
  <si>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</si>
  <si>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</si>
  <si>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</si>
  <si>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</si>
  <si>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</si>
  <si>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</si>
  <si>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</si>
  <si>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</si>
  <si>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</si>
  <si>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</si>
  <si>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</si>
  <si>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</si>
  <si>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</si>
  <si>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</si>
  <si>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</si>
  <si>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</si>
  <si>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</si>
  <si>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</si>
  <si>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</si>
  <si>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</si>
  <si>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</si>
  <si>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</si>
  <si>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</si>
  <si>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</si>
  <si>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</si>
  <si>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</si>
  <si>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</si>
  <si>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</si>
  <si>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</si>
  <si>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</si>
  <si>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</si>
  <si>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</si>
  <si>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</si>
  <si>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</si>
  <si>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</si>
  <si>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</si>
  <si>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</si>
  <si>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</si>
  <si>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</si>
  <si>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</si>
  <si>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</si>
  <si>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</si>
  <si>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</si>
  <si>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</si>
  <si>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</si>
  <si>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</si>
  <si>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</si>
  <si>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</si>
  <si>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</si>
  <si>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</si>
  <si>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</si>
  <si>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</si>
  <si>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</si>
  <si>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</si>
  <si>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</si>
  <si>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</si>
  <si>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</si>
  <si>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</si>
  <si>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</si>
  <si>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</si>
  <si>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</si>
  <si>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</si>
  <si>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</si>
  <si>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</si>
  <si>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</si>
  <si>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</si>
  <si>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</si>
  <si>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</si>
  <si>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</si>
  <si>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</si>
  <si>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</si>
  <si>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</si>
  <si>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</si>
  <si>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</si>
  <si>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</si>
  <si>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</si>
  <si>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</si>
  <si>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</si>
  <si>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</si>
  <si>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</si>
  <si>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</si>
  <si>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</si>
  <si>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</si>
  <si>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</si>
  <si>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</si>
  <si>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</si>
  <si>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</si>
  <si>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</si>
  <si>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</si>
  <si>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</si>
  <si>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ibbtravel</t>
  </si>
  <si>
    <t>qsnuts</t>
  </si>
  <si>
    <t>bluebeardfoodie</t>
  </si>
  <si>
    <t>kanesdonuts</t>
  </si>
  <si>
    <t>barbaratibbetts</t>
  </si>
  <si>
    <t>foodbabyny</t>
  </si>
  <si>
    <t>macaboston</t>
  </si>
  <si>
    <t>tweetnewengland</t>
  </si>
  <si>
    <t>millno5</t>
  </si>
  <si>
    <t>farmlowell</t>
  </si>
  <si>
    <t>bospublicmarket</t>
  </si>
  <si>
    <t>somwintermarket</t>
  </si>
  <si>
    <t>bostoninsider</t>
  </si>
  <si>
    <t>visitma</t>
  </si>
  <si>
    <t>visitrichmond</t>
  </si>
  <si>
    <t>shae_li</t>
  </si>
  <si>
    <t>langhamboston</t>
  </si>
  <si>
    <t>Mentions</t>
  </si>
  <si>
    <t>Replies to</t>
  </si>
  <si>
    <t>Explore Boston in a day with my wanderer's walking guide complete with route map!
&amp;gt;&amp;gt; https://t.co/gpBnj8ejEA &amp;lt;&amp;lt;… https://t.co/xIj7WvuQ6P</t>
  </si>
  <si>
    <t>The Dude Abides @somwintermarket @BosPublicMarket @farmlowell @millno5 @qsnuts #somervillema @visitma @bostoninsider @TweetNewEngland https://t.co/Vhd3PE1uqQ</t>
  </si>
  <si>
    <t>RT @qsnuts: The Dude Abides @somwintermarket @BosPublicMarket @farmlowell @millno5 @qsnuts #somervillema @visitma @bostoninsider @TweetNewEâ€¦</t>
  </si>
  <si>
    <t>Adding glitter âœ¨ &amp;amp; color ðŸ§šðŸ¾â€â™‚ï¸ðŸ§šðŸ¼â€â™€ï¸to a world full of matte ðŸŒ« What town should me and @shae_li take our eccletic-dynamic-duo next? We are thinking @VisitRichmond @bostoninsiderâ€¦ https://t.co/4MOrmzyUcs</t>
  </si>
  <si>
    <t>@BarbaraTibbetts @VisitMA @BostonInsider Thank youâ¤ï¸ðŸ©â¤ï¸ðŸ˜˜</t>
  </si>
  <si>
    <t>RT @BarbaraTibbetts: Yum!!!#donuts #chocolate #owl #foundit @kanesdonuts @visitma @bostoninsider @ Kane's Handcrafted Donuts https://t.co/Kâ€¦</t>
  </si>
  <si>
    <t>Yum!!!#donuts #chocolate #owl #foundit @kanesdonuts @visitma @bostoninsider @ Kane's Handcrafted Donuts https://t.co/KBy97jEPlu</t>
  </si>
  <si>
    <t>Hitching a ride! Any guesses where Hunter is? Or where he is going? #travel #Boston #hotels #prettyinpink owl.of.instag @visitma @bostoninsider @langhamboston @ Boston, Massachusetts https://t.co/KpicFhu95C</t>
  </si>
  <si>
    <t>Strike a pose! #history #scavengerhunt #owl @langhamboston owl.of.instag @bostoninsider @visitma https://t.co/SGHlpMKCJn</t>
  </si>
  <si>
    <t>Hunter is an original!! He is our mascot and we love himâ¤ï¸owl #plush #soft #huggable #family #fun #foundit #scavengerhunt #book @bostoninsider @langhamboston owl.of.instag @ifundwomenâ€¦ https://t.co/iRKSeBiHeV</t>
  </si>
  <si>
    <t>Delicious Macarons from @macaboston 
#_xD83D__xDC76__xD83C__xDFFD__xD83C__xDF6A_ _xD83D__xDC4C__xD83C__xDFFD__xD83D__xDC4C__xD83C__xDFFD_ @bostoninsider 
#foodbabynytoboston 
#foodbabylovesmaca @ maca https://t.co/q3wltVRMtD</t>
  </si>
  <si>
    <t>RT @foodbabyny: Delicious Macarons from @macaboston 
#_xD83D__xDC76__xD83C__xDFFD__xD83C__xDF6A_ _xD83D__xDC4C__xD83C__xDFFD__xD83D__xDC4C__xD83C__xDFFD_ @bostoninsider 
#foodbabynytoboston 
#foodbabylovesmaca @ maca https://t.co/…</t>
  </si>
  <si>
    <t>https://ivebeenbit.ca/boston-walking-guide/ https://twitter.com/i/web/status/1081535789446692864</t>
  </si>
  <si>
    <t>https://www.instagram.com/p/BsQiHPvg6NG/?utm_source=ig_twitter_share&amp;igshid=d3oacqryuwfd</t>
  </si>
  <si>
    <t>https://www.instagram.com/p/BsUCD7tAezv/?utm_source=ig_twitter_share&amp;igshid=5rtqesd4eafl</t>
  </si>
  <si>
    <t>https://www.instagram.com/p/BsVrWTvg6om/?utm_source=ig_twitter_share&amp;igshid=e4fb74ld2g12</t>
  </si>
  <si>
    <t>https://www.instagram.com/p/BsQXB1cAI9X/?utm_source=ig_twitter_share&amp;igshid=u0m1nqx968ka</t>
  </si>
  <si>
    <t>https://www.instagram.com/p/BsqtXeNg143/?utm_source=ig_twitter_share&amp;igshid=d5y47e88ret1</t>
  </si>
  <si>
    <t>https://www.instagram.com/p/BsYw3Cggtfd/?utm_source=ig_twitter_share&amp;igshid=p5ihj5s0wvnr</t>
  </si>
  <si>
    <t>https://www.instagram.com/p/Br8-5gvn38y/?utm_source=ig_twitter_share&amp;igshid=j6fm02ai1qu7</t>
  </si>
  <si>
    <t>ivebeenbit.ca twitter.com</t>
  </si>
  <si>
    <t>instagram.com</t>
  </si>
  <si>
    <t>somervillema</t>
  </si>
  <si>
    <t>donuts chocolate owl foundit</t>
  </si>
  <si>
    <t>travel boston hotels prettyinpink</t>
  </si>
  <si>
    <t>history scavengerhunt owl</t>
  </si>
  <si>
    <t>plush soft huggable family fun foundit scavengerhunt book</t>
  </si>
  <si>
    <t>foodbabynytoboston foodbabylovesmaca</t>
  </si>
  <si>
    <t>http://pbs.twimg.com/profile_images/692809797104603136/HLNsI6zZ_normal.jpg</t>
  </si>
  <si>
    <t>http://pbs.twimg.com/profile_images/303048483/q_s_nuts_logo_normal.jpg</t>
  </si>
  <si>
    <t>http://pbs.twimg.com/profile_images/1075172487854481413/5ROdcN5N_normal.jpg</t>
  </si>
  <si>
    <t>http://pbs.twimg.com/profile_images/2205167391/kanes_donuts_normal.jpg</t>
  </si>
  <si>
    <t>http://pbs.twimg.com/profile_images/3434386736/22b4202815d6f13bbbebca9e171507dc_normal.jpeg</t>
  </si>
  <si>
    <t>http://pbs.twimg.com/profile_images/1039277864640757760/2iHvMmCi_normal.jpg</t>
  </si>
  <si>
    <t>http://pbs.twimg.com/profile_images/730803389764911104/VSXhJbjF_normal.jpg</t>
  </si>
  <si>
    <t>https://twitter.com/#!/ibbtravel/status/1081535789446692864</t>
  </si>
  <si>
    <t>https://twitter.com/#!/qsnuts/status/1081576964878671873</t>
  </si>
  <si>
    <t>https://twitter.com/#!/qsnuts/status/1081746725000396800</t>
  </si>
  <si>
    <t>https://twitter.com/#!/bluebeardfoodie/status/1082069426189594624</t>
  </si>
  <si>
    <t>https://twitter.com/#!/kanesdonuts/status/1082337182457757697</t>
  </si>
  <si>
    <t>https://twitter.com/#!/kanesdonuts/status/1082337198119284740</t>
  </si>
  <si>
    <t>https://twitter.com/#!/barbaratibbetts/status/1082300958065868800</t>
  </si>
  <si>
    <t>https://twitter.com/#!/barbaratibbetts/status/1081552595800383488</t>
  </si>
  <si>
    <t>https://twitter.com/#!/barbaratibbetts/status/1085261051371945984</t>
  </si>
  <si>
    <t>https://twitter.com/#!/barbaratibbetts/status/1082735297153155072</t>
  </si>
  <si>
    <t>https://twitter.com/#!/foodbabyny/status/1078825827511554048</t>
  </si>
  <si>
    <t>https://twitter.com/#!/macaboston/status/1085871623868219392</t>
  </si>
  <si>
    <t>1081535789446692864</t>
  </si>
  <si>
    <t>1081576964878671873</t>
  </si>
  <si>
    <t>1081746725000396800</t>
  </si>
  <si>
    <t>1082069426189594624</t>
  </si>
  <si>
    <t>1082337182457757697</t>
  </si>
  <si>
    <t>1082337198119284740</t>
  </si>
  <si>
    <t>1082300958065868800</t>
  </si>
  <si>
    <t>1081552595800383488</t>
  </si>
  <si>
    <t>1085261051371945984</t>
  </si>
  <si>
    <t>1082735297153155072</t>
  </si>
  <si>
    <t>1078825827511554048</t>
  </si>
  <si>
    <t>1085871623868219392</t>
  </si>
  <si>
    <t/>
  </si>
  <si>
    <t>1301480125</t>
  </si>
  <si>
    <t>en</t>
  </si>
  <si>
    <t>ca</t>
  </si>
  <si>
    <t>TweetDeck</t>
  </si>
  <si>
    <t>Instagram</t>
  </si>
  <si>
    <t>Twitter for iPhone</t>
  </si>
  <si>
    <t>Retweet</t>
  </si>
  <si>
    <t>-76.7115205,39.197211 
-76.529443,39.197211 
-76.529443,39.372215 
-76.7115205,39.372215</t>
  </si>
  <si>
    <t>United States</t>
  </si>
  <si>
    <t>US</t>
  </si>
  <si>
    <t>Baltimore, MD</t>
  </si>
  <si>
    <t>c0b8e8dc81930292</t>
  </si>
  <si>
    <t>Baltimore</t>
  </si>
  <si>
    <t>city</t>
  </si>
  <si>
    <t>https://api.twitter.com/1.1/geo/id/c0b8e8dc81930292.json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</si>
  <si>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</si>
  <si>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</si>
  <si>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</si>
  <si>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</si>
  <si>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</si>
  <si>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</si>
  <si>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</si>
  <si>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</si>
  <si>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</si>
  <si>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</si>
  <si>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</si>
  <si>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</si>
  <si>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</si>
  <si>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</si>
  <si>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</si>
  <si>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</si>
  <si>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</si>
  <si>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</si>
  <si>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</si>
  <si>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</si>
  <si>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</si>
  <si>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Lindz _xD83C__xDDE8__xD83C__xDDE6_ I've Been B✈t!</t>
  </si>
  <si>
    <t>Q's Nuts</t>
  </si>
  <si>
    <t>VisitNewEngland.com</t>
  </si>
  <si>
    <t>Mill No. 5</t>
  </si>
  <si>
    <t>The Farm Market</t>
  </si>
  <si>
    <t>Boston Public Market</t>
  </si>
  <si>
    <t>S'villeWinterMarket</t>
  </si>
  <si>
    <t>Everything Boston Sports</t>
  </si>
  <si>
    <t>Visit Massachusetts</t>
  </si>
  <si>
    <t>Chyno.</t>
  </si>
  <si>
    <t>Richmond, VA Tourism</t>
  </si>
  <si>
    <t>Shae Li</t>
  </si>
  <si>
    <t>Kanes Donuts</t>
  </si>
  <si>
    <t>Barbara Tibbetts</t>
  </si>
  <si>
    <t>The Langham, Boston</t>
  </si>
  <si>
    <t>Food Baby</t>
  </si>
  <si>
    <t>maca boston</t>
  </si>
  <si>
    <t>Bit by the #travel bug exploring #Ontario, #Canada &amp; beyond! #TravelBlogger. #Freelancer. #Waterfall Chaser. #Hiker. Hosts #InspireToWander. #PR Friendly!</t>
  </si>
  <si>
    <t>Q's is a small family-owned and operated nut artisan company. We roast in small batches, using high quality ingredients. Sweet, savory &amp; exotic flavors!</t>
  </si>
  <si>
    <t>Publisher of http://VisitNewEngland.com --  online guide to tourism in New England  https://www.facebook.com/VisitNewEnglandFanpage</t>
  </si>
  <si>
    <t>An indoor, year-round marketplace featuring 35 New England artisans and food producers. Mon-Sat 8am-8pm; Sun 10am-6pm. Parking validation for Parcel 7 Garage.</t>
  </si>
  <si>
    <t>Saturdays 9:30-2pm at @artsatthearmory 191 Highland Ave, Dec-March. Fresh, local produce, meats, seafood, cheese &amp; more. Live music, fun &amp; community!</t>
  </si>
  <si>
    <t>Everything Boston Sports with the occasional gamblers twist</t>
  </si>
  <si>
    <t>We're the Massachusetts Office of Travel &amp; Tourism. Soak up some culture, explore the outdoors, bond with family, and have a great time.</t>
  </si>
  <si>
    <t>Food &amp; Lifestyle Personality || Influencer || Writer || Opinion Giver ||</t>
  </si>
  <si>
    <t>Official Tourism Marketing Tweets from Virginia's Hip and Historic Richmond Region.</t>
  </si>
  <si>
    <t>unfiltered. style blogger and content creator for Beautifully Together</t>
  </si>
  <si>
    <t>Kanes Donuts, world famous donuts owned and operated by the Delios family in Saugus Massachusetts!</t>
  </si>
  <si>
    <t>Creator and author of The LOOK Book series #scavengerhunt #foundit #hunterishere #thelookbookhunt. Positive thinker and lover of life! #lifeisgood #children</t>
  </si>
  <si>
    <t>Luxury downtown Boston hotel featuring Chuan Body + Soul &amp; 2 unique dining destinations. Famous for award winning Saturday Chocolate Bar + Sunday City Brunch.</t>
  </si>
  <si>
    <t>Best food in NY with the cutest babies in NY.</t>
  </si>
  <si>
    <t>small batch | custom | French macarons. coming soon to Bow Market, Union Sq, Somerville MA</t>
  </si>
  <si>
    <t>Currently: Canada</t>
  </si>
  <si>
    <t>Somerville, Massachusetts</t>
  </si>
  <si>
    <t>New England</t>
  </si>
  <si>
    <t>Lowell, Massachusetts</t>
  </si>
  <si>
    <t>Lowell, Mass</t>
  </si>
  <si>
    <t>Boston, MA, USA</t>
  </si>
  <si>
    <t>Somerville, MA 02143</t>
  </si>
  <si>
    <t>Boston, MA</t>
  </si>
  <si>
    <t>Massachusetts, USA</t>
  </si>
  <si>
    <t>NYC - DMV</t>
  </si>
  <si>
    <t>Richmond, Virginia, USA</t>
  </si>
  <si>
    <t xml:space="preserve">120 Lincoln Avenue, Saugus MA </t>
  </si>
  <si>
    <t>New York, NY</t>
  </si>
  <si>
    <t>https://t.co/AHusCRFNQj</t>
  </si>
  <si>
    <t>http://t.co/Q1tjVSeRQy</t>
  </si>
  <si>
    <t>http://www.visitnewengland.com</t>
  </si>
  <si>
    <t>http://t.co/t6yXIZSijz</t>
  </si>
  <si>
    <t>https://t.co/CD5RcJkcW1</t>
  </si>
  <si>
    <t>https://t.co/aOSd35jHmv</t>
  </si>
  <si>
    <t>http://t.co/mLzBNmYXaV</t>
  </si>
  <si>
    <t>https://www.massvacation.com/</t>
  </si>
  <si>
    <t>http://t.co/TiZZ3JF9vj</t>
  </si>
  <si>
    <t>https://t.co/ixFW7sEogj</t>
  </si>
  <si>
    <t>http://t.co/l4TVYPJWgf</t>
  </si>
  <si>
    <t>https://t.co/9cWIjnVXis</t>
  </si>
  <si>
    <t>https://bit.ly/2ADf9k6</t>
  </si>
  <si>
    <t>https://t.co/4BTKpCWkQ3</t>
  </si>
  <si>
    <t>https://t.co/SO1kOOXbDk</t>
  </si>
  <si>
    <t>Eastern Time (US &amp; Canada)</t>
  </si>
  <si>
    <t>https://pbs.twimg.com/profile_banners/4829933229/1454013467</t>
  </si>
  <si>
    <t>https://pbs.twimg.com/profile_banners/43404666/1536328159</t>
  </si>
  <si>
    <t>https://pbs.twimg.com/profile_banners/231787632/1424740353</t>
  </si>
  <si>
    <t>https://pbs.twimg.com/profile_banners/965860452348637184/1519928931</t>
  </si>
  <si>
    <t>https://pbs.twimg.com/profile_banners/30288680/1543593059</t>
  </si>
  <si>
    <t>https://pbs.twimg.com/profile_banners/70236851/1545176073</t>
  </si>
  <si>
    <t>https://pbs.twimg.com/profile_banners/21351987/1543521688</t>
  </si>
  <si>
    <t>https://pbs.twimg.com/profile_banners/49501316/1429647669</t>
  </si>
  <si>
    <t>https://pbs.twimg.com/profile_banners/575772555/1428089313</t>
  </si>
  <si>
    <t>https://pbs.twimg.com/profile_banners/1301480125/1427387597</t>
  </si>
  <si>
    <t>https://pbs.twimg.com/profile_banners/31512743/1517254576</t>
  </si>
  <si>
    <t>https://pbs.twimg.com/profile_banners/2601896248/1402514801</t>
  </si>
  <si>
    <t>https://pbs.twimg.com/profile_banners/2975807399/1463072080</t>
  </si>
  <si>
    <t>http://abs.twimg.com/images/themes/theme1/bg.png</t>
  </si>
  <si>
    <t>http://abs.twimg.com/images/themes/theme12/bg.gif</t>
  </si>
  <si>
    <t>http://abs.twimg.com/images/themes/theme9/bg.gif</t>
  </si>
  <si>
    <t>http://pbs.twimg.com/profile_background_images/110429160/g_rg_SheaButter.jpg</t>
  </si>
  <si>
    <t>http://abs.twimg.com/images/themes/theme17/bg.gif</t>
  </si>
  <si>
    <t>http://pbs.twimg.com/profile_images/928293765336457216/cFNme3NU_normal.jpg</t>
  </si>
  <si>
    <t>http://pbs.twimg.com/profile_images/483041811552681984/tmSFoMZv_normal.jpeg</t>
  </si>
  <si>
    <t>http://pbs.twimg.com/profile_images/521140557238657024/tCiNpd1r_normal.jpeg</t>
  </si>
  <si>
    <t>http://pbs.twimg.com/profile_images/875427394080735233/ysv1mFFq_normal.jpg</t>
  </si>
  <si>
    <t>http://pbs.twimg.com/profile_images/1235171935/yellowtwitter_normal.jpg</t>
  </si>
  <si>
    <t>http://pbs.twimg.com/profile_images/969278157605036041/3ptP_iAE_normal.jpg</t>
  </si>
  <si>
    <t>http://pbs.twimg.com/profile_images/1068532782803095552/6RRhwnl6_normal.jpg</t>
  </si>
  <si>
    <t>http://pbs.twimg.com/profile_images/459333529009004544/4z3FYs_z_normal.jpeg</t>
  </si>
  <si>
    <t>http://pbs.twimg.com/profile_images/626979117012025344/D5qSAfas_normal.jpg</t>
  </si>
  <si>
    <t>http://pbs.twimg.com/profile_images/596029243487875073/N3CzEKiV_normal.jpg</t>
  </si>
  <si>
    <t>Open Twitter Page for This Person</t>
  </si>
  <si>
    <t>https://twitter.com/ibbtravel</t>
  </si>
  <si>
    <t>https://twitter.com/qsnuts</t>
  </si>
  <si>
    <t>https://twitter.com/tweetnewengland</t>
  </si>
  <si>
    <t>https://twitter.com/millno5</t>
  </si>
  <si>
    <t>https://twitter.com/farmlowell</t>
  </si>
  <si>
    <t>https://twitter.com/bospublicmarket</t>
  </si>
  <si>
    <t>https://twitter.com/somwintermarket</t>
  </si>
  <si>
    <t>https://twitter.com/bostoninsider</t>
  </si>
  <si>
    <t>https://twitter.com/visitma</t>
  </si>
  <si>
    <t>https://twitter.com/bluebeardfoodie</t>
  </si>
  <si>
    <t>https://twitter.com/visitrichmond</t>
  </si>
  <si>
    <t>https://twitter.com/shae_li</t>
  </si>
  <si>
    <t>https://twitter.com/kanesdonuts</t>
  </si>
  <si>
    <t>https://twitter.com/barbaratibbetts</t>
  </si>
  <si>
    <t>https://twitter.com/langhamboston</t>
  </si>
  <si>
    <t>https://twitter.com/foodbabyny</t>
  </si>
  <si>
    <t>https://twitter.com/macaboston</t>
  </si>
  <si>
    <t>ibbtravel
Explore Boston in a day with my
wanderer's walking guide complete
with route map! &amp;gt;&amp;gt; https://t.co/gpBnj8ejEA
&amp;lt;&amp;lt;… https://t.co/xIj7WvuQ6P</t>
  </si>
  <si>
    <t>qsnuts
RT @qsnuts: The Dude Abides @somwintermarket
@BosPublicMarket @farmlowell @millno5
@qsnuts #somervillema @visitma
@bostoninsider @TweetNewEâ€¦</t>
  </si>
  <si>
    <t xml:space="preserve">tweetnewengland
</t>
  </si>
  <si>
    <t xml:space="preserve">millno5
</t>
  </si>
  <si>
    <t xml:space="preserve">farmlowell
</t>
  </si>
  <si>
    <t xml:space="preserve">bospublicmarket
</t>
  </si>
  <si>
    <t xml:space="preserve">somwintermarket
</t>
  </si>
  <si>
    <t xml:space="preserve">bostoninsider
</t>
  </si>
  <si>
    <t xml:space="preserve">visitma
</t>
  </si>
  <si>
    <t>bluebeardfoodie
Adding glitter âœ¨ &amp;amp; color
ðŸ§šðŸ¾â€â™‚ï¸ðŸ§šðŸ¼â€â™€ï¸to
a world full of matte ðŸŒ« What
town should me and @shae_li take
our eccletic-dynamic-duo next?
We are thinking @VisitRichmond
@bostoninsiderâ€¦ https://t.co/4MOrmzyUcs</t>
  </si>
  <si>
    <t xml:space="preserve">visitrichmond
</t>
  </si>
  <si>
    <t xml:space="preserve">shae_li
</t>
  </si>
  <si>
    <t>kanesdonuts
RT @BarbaraTibbetts: Yum!!!#donuts
#chocolate #owl #foundit @kanesdonuts
@visitma @bostoninsider @ Kane's
Handcrafted Donuts https://t.co/Kâ€¦</t>
  </si>
  <si>
    <t>barbaratibbetts
Strike a pose! #history #scavengerhunt
#owl @langhamboston owl.of.instag
@bostoninsider @visitma https://t.co/SGHlpMKCJn</t>
  </si>
  <si>
    <t xml:space="preserve">langhamboston
</t>
  </si>
  <si>
    <t>foodbabyny
Delicious Macarons from @macaboston
#_xD83D__xDC76__xD83C__xDFFD__xD83C__xDF6A_ _xD83D__xDC4C__xD83C__xDFFD__xD83D__xDC4C__xD83C__xDFFD_ @bostoninsider
#foodbabynytoboston #foodbabylovesmaca
@ maca https://t.co/q3wltVRMtD</t>
  </si>
  <si>
    <t>macaboston
RT @foodbabyny: Delicious Macarons
from @macaboston #_xD83D__xDC76__xD83C__xDFFD__xD83C__xDF6A_ _xD83D__xDC4C__xD83C__xDFFD__xD83D__xDC4C__xD83C__xDFFD_
@bostoninsider #foodbabynytoboston
#foodbabylovesmaca @ maca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</si>
  <si>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</si>
  <si>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</si>
  <si>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</si>
  <si>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</si>
  <si>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</si>
  <si>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</si>
  <si>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</si>
  <si>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</si>
  <si>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</si>
  <si>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</si>
  <si>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</si>
  <si>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</si>
  <si>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</si>
  <si>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</si>
  <si>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</si>
  <si>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</si>
  <si>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</si>
  <si>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</si>
  <si>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</si>
  <si>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</si>
  <si>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</si>
  <si>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</si>
  <si>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</si>
  <si>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</si>
  <si>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</si>
  <si>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</si>
  <si>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</si>
  <si>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</si>
  <si>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</si>
  <si>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</si>
  <si>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</si>
  <si>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</si>
  <si>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</si>
  <si>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</si>
  <si>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</si>
  <si>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</si>
  <si>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</si>
  <si>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</si>
  <si>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</si>
  <si>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</si>
  <si>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</si>
  <si>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</si>
  <si>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</si>
  <si>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</si>
  <si>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</si>
  <si>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</si>
  <si>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</si>
  <si>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</si>
  <si>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</si>
  <si>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</si>
  <si>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</si>
  <si>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</si>
  <si>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</si>
  <si>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</si>
  <si>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</si>
  <si>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</si>
  <si>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</si>
  <si>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</si>
  <si>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</si>
  <si>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</si>
  <si>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Top URLs in Tweet in Entire Graph</t>
  </si>
  <si>
    <t>https://ivebeenbit.ca/boston-walking-guide/</t>
  </si>
  <si>
    <t>https://twitter.com/i/web/status/1081535789446692864</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</si>
  <si>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</si>
  <si>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</si>
  <si>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</si>
  <si>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</si>
  <si>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</si>
  <si>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</si>
  <si>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</si>
  <si>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</si>
  <si>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</si>
  <si>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</si>
  <si>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</si>
  <si>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</si>
  <si>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https://www.instagram.com/p/BsqtXeNg143/?utm_source=ig_twitter_share&amp;igshid=d5y47e88ret1 https://www.instagram.com/p/BsVrWTvg6om/?utm_source=ig_twitter_share&amp;igshid=e4fb74ld2g12 https://www.instagram.com/p/BsQXB1cAI9X/?utm_source=ig_twitter_share&amp;igshid=u0m1nqx968ka https://www.instagram.com/p/BsYw3Cggtfd/?utm_source=ig_twitter_share&amp;igshid=p5ihj5s0wvnr</t>
  </si>
  <si>
    <t>Top Domains in Tweet in Entire Graph</t>
  </si>
  <si>
    <t>ivebeenbit.ca</t>
  </si>
  <si>
    <t>twitter.com</t>
  </si>
  <si>
    <t>Top Domains in Tweet in G1</t>
  </si>
  <si>
    <t>Top Domains in Tweet in G2</t>
  </si>
  <si>
    <t>Top Domains in Tweet in G3</t>
  </si>
  <si>
    <t>Top Domains in Tweet in G4</t>
  </si>
  <si>
    <t>Top Domains in Tweet in G5</t>
  </si>
  <si>
    <t>Top Domains in Tweet</t>
  </si>
  <si>
    <t>Top Hashtags in Tweet in Entire Graph</t>
  </si>
  <si>
    <t>owl</t>
  </si>
  <si>
    <t>foundit</t>
  </si>
  <si>
    <t>foodbabynytoboston</t>
  </si>
  <si>
    <t>foodbabylovesmaca</t>
  </si>
  <si>
    <t>scavengerhunt</t>
  </si>
  <si>
    <t>donuts</t>
  </si>
  <si>
    <t>chocolate</t>
  </si>
  <si>
    <t>history</t>
  </si>
  <si>
    <t>plush</t>
  </si>
  <si>
    <t>Top Hashtags in Tweet in G1</t>
  </si>
  <si>
    <t>Top Hashtags in Tweet in G2</t>
  </si>
  <si>
    <t>travel</t>
  </si>
  <si>
    <t>boston</t>
  </si>
  <si>
    <t>hotels</t>
  </si>
  <si>
    <t>prettyinpink</t>
  </si>
  <si>
    <t>Top Hashtags in Tweet in G3</t>
  </si>
  <si>
    <t>Top Hashtags in Tweet in G4</t>
  </si>
  <si>
    <t>Top Hashtags in Tweet in G5</t>
  </si>
  <si>
    <t>Top Hashtags in Tweet</t>
  </si>
  <si>
    <t>owl foundit scavengerhunt donuts chocolate history travel boston hotels prettyinpink</t>
  </si>
  <si>
    <t>Top Words in Tweet in Entire Graph</t>
  </si>
  <si>
    <t>Words in Sentiment List#1: Positive</t>
  </si>
  <si>
    <t>Words in Sentiment List#2: Negative</t>
  </si>
  <si>
    <t>Words in Sentiment List#3: Angry/Violent</t>
  </si>
  <si>
    <t>Non-categorized Words</t>
  </si>
  <si>
    <t>Total Words</t>
  </si>
  <si>
    <t>ï</t>
  </si>
  <si>
    <t>â</t>
  </si>
  <si>
    <t>Top Words in Tweet in G1</t>
  </si>
  <si>
    <t>dude</t>
  </si>
  <si>
    <t>abides</t>
  </si>
  <si>
    <t>Top Words in Tweet in G2</t>
  </si>
  <si>
    <t>instag</t>
  </si>
  <si>
    <t>yum</t>
  </si>
  <si>
    <t>Top Words in Tweet in G3</t>
  </si>
  <si>
    <t>delicious</t>
  </si>
  <si>
    <t>macarons</t>
  </si>
  <si>
    <t>maca</t>
  </si>
  <si>
    <t>Top Words in Tweet in G4</t>
  </si>
  <si>
    <t>ðÿ</t>
  </si>
  <si>
    <t>šðÿ</t>
  </si>
  <si>
    <t>Top Words in Tweet in G5</t>
  </si>
  <si>
    <t>gt</t>
  </si>
  <si>
    <t>lt</t>
  </si>
  <si>
    <t>Top Words in Tweet</t>
  </si>
  <si>
    <t>qsnuts dude abides somwintermarket bospublicmarket farmlowell millno5 somervillema visitma bostoninsider</t>
  </si>
  <si>
    <t>owl bostoninsider visitma donuts langhamboston instag foundit ï scavengerhunt yum</t>
  </si>
  <si>
    <t>delicious macarons macaboston bostoninsider foodbabynytoboston foodbabylovesmaca maca</t>
  </si>
  <si>
    <t>â ðÿ šðÿ ï</t>
  </si>
  <si>
    <t>gt lt</t>
  </si>
  <si>
    <t>Top Word Pairs in Tweet in Entire Graph</t>
  </si>
  <si>
    <t>visitma,bostoninsider</t>
  </si>
  <si>
    <t>owl,instag</t>
  </si>
  <si>
    <t>ï,ðÿ</t>
  </si>
  <si>
    <t>â,ï</t>
  </si>
  <si>
    <t>delicious,macarons</t>
  </si>
  <si>
    <t>macarons,macaboston</t>
  </si>
  <si>
    <t>macaboston,bostoninsider</t>
  </si>
  <si>
    <t>bostoninsider,foodbabynytoboston</t>
  </si>
  <si>
    <t>foodbabynytoboston,foodbabylovesmaca</t>
  </si>
  <si>
    <t>foodbabylovesmaca,maca</t>
  </si>
  <si>
    <t>Top Word Pairs in Tweet in G1</t>
  </si>
  <si>
    <t>dude,abides</t>
  </si>
  <si>
    <t>abides,somwintermarket</t>
  </si>
  <si>
    <t>somwintermarket,bospublicmarket</t>
  </si>
  <si>
    <t>bospublicmarket,farmlowell</t>
  </si>
  <si>
    <t>farmlowell,millno5</t>
  </si>
  <si>
    <t>millno5,qsnuts</t>
  </si>
  <si>
    <t>qsnuts,somervillema</t>
  </si>
  <si>
    <t>somervillema,visitma</t>
  </si>
  <si>
    <t>Top Word Pairs in Tweet in G2</t>
  </si>
  <si>
    <t>langhamboston,owl</t>
  </si>
  <si>
    <t>yum,donuts</t>
  </si>
  <si>
    <t>donuts,chocolate</t>
  </si>
  <si>
    <t>chocolate,owl</t>
  </si>
  <si>
    <t>owl,foundit</t>
  </si>
  <si>
    <t>foundit,kanesdonuts</t>
  </si>
  <si>
    <t>kanesdonuts,visitma</t>
  </si>
  <si>
    <t>bostoninsider,kane's</t>
  </si>
  <si>
    <t>Top Word Pairs in Tweet in G3</t>
  </si>
  <si>
    <t>Top Word Pairs in Tweet in G4</t>
  </si>
  <si>
    <t>ðÿ,šðÿ</t>
  </si>
  <si>
    <t>šðÿ,â</t>
  </si>
  <si>
    <t>â,â</t>
  </si>
  <si>
    <t>Top Word Pairs in Tweet in G5</t>
  </si>
  <si>
    <t>Top Word Pairs in Tweet</t>
  </si>
  <si>
    <t>dude,abides  abides,somwintermarket  somwintermarket,bospublicmarket  bospublicmarket,farmlowell  farmlowell,millno5  millno5,qsnuts  qsnuts,somervillema  somervillema,visitma  visitma,bostoninsider</t>
  </si>
  <si>
    <t>visitma,bostoninsider  owl,instag  langhamboston,owl  yum,donuts  donuts,chocolate  chocolate,owl  owl,foundit  foundit,kanesdonuts  kanesdonuts,visitma  bostoninsider,kane's</t>
  </si>
  <si>
    <t>delicious,macarons  macarons,macaboston  macaboston,bostoninsider  bostoninsider,foodbabynytoboston  foodbabynytoboston,foodbabylovesmaca  foodbabylovesmaca,maca</t>
  </si>
  <si>
    <t>ðÿ,šðÿ  šðÿ,â  â,â  â,ï</t>
  </si>
  <si>
    <t>Top Replied-To in Entire Graph</t>
  </si>
  <si>
    <t>Top Mentioned in Entire Graph</t>
  </si>
  <si>
    <t>Top Replied-To in G1</t>
  </si>
  <si>
    <t>Top Replied-To in G2</t>
  </si>
  <si>
    <t>Top Mentioned in G1</t>
  </si>
  <si>
    <t>tweetneweâ</t>
  </si>
  <si>
    <t>Top Mentioned in G2</t>
  </si>
  <si>
    <t>Top Replied-To in G3</t>
  </si>
  <si>
    <t>ifundwomenâ</t>
  </si>
  <si>
    <t>Top Mentioned in G3</t>
  </si>
  <si>
    <t>Top Replied-To in G4</t>
  </si>
  <si>
    <t>Top Mentioned in G4</t>
  </si>
  <si>
    <t>Top Replied-To in G5</t>
  </si>
  <si>
    <t>bostoninsiderâ</t>
  </si>
  <si>
    <t>Top Mentioned in G5</t>
  </si>
  <si>
    <t>Top Replied-To in Tweet</t>
  </si>
  <si>
    <t>Top Mentioned in Tweet</t>
  </si>
  <si>
    <t>qsnuts somwintermarket bospublicmarket farmlowell millno5 visitma bostoninsider tweetneweâ tweetnewengland</t>
  </si>
  <si>
    <t>bostoninsider visitma langhamboston kanesdonuts ifundwomenâ barbaratibbetts</t>
  </si>
  <si>
    <t>macaboston bostoninsider foodbabyny</t>
  </si>
  <si>
    <t>shae_li visitrichmond bostoninsiderâ</t>
  </si>
  <si>
    <t>Top Tweeters in Entire Graph</t>
  </si>
  <si>
    <t>Top Tweeters in G1</t>
  </si>
  <si>
    <t>Top Tweeters in G2</t>
  </si>
  <si>
    <t>Top Tweeters in G3</t>
  </si>
  <si>
    <t>Top Tweeters in G4</t>
  </si>
  <si>
    <t>Top Tweeters in G5</t>
  </si>
  <si>
    <t>Top Tweeters</t>
  </si>
  <si>
    <t>qsnuts bospublicmarket tweetnewengland somwintermarket millno5 farmlowell</t>
  </si>
  <si>
    <t>visitma kanesdonuts barbaratibbetts langhamboston</t>
  </si>
  <si>
    <t>foodbabyny macaboston bostoninsider</t>
  </si>
  <si>
    <t>bluebeardfoodie visitrichmond shae_li</t>
  </si>
  <si>
    <t>Top URLs in Tweet by Count</t>
  </si>
  <si>
    <t>https://www.instagram.com/p/BsqtXeNg143/?utm_source=ig_twitter_share&amp;igshid=d5y47e88ret1 https://www.instagram.com/p/BsYw3Cggtfd/?utm_source=ig_twitter_share&amp;igshid=p5ihj5s0wvnr https://www.instagram.com/p/BsQXB1cAI9X/?utm_source=ig_twitter_share&amp;igshid=u0m1nqx968ka https://www.instagram.com/p/BsVrWTvg6om/?utm_source=ig_twitter_share&amp;igshid=e4fb74ld2g12</t>
  </si>
  <si>
    <t>Top URLs in Tweet by Salience</t>
  </si>
  <si>
    <t>Top Domains in Tweet by Count</t>
  </si>
  <si>
    <t>Top Domains in Tweet by Salience</t>
  </si>
  <si>
    <t>Top Hashtags in Tweet by Count</t>
  </si>
  <si>
    <t>scavengerhunt owl foundit history plush soft huggable family fun book</t>
  </si>
  <si>
    <t>Top Hashtags in Tweet by Salience</t>
  </si>
  <si>
    <t>Top Words in Tweet by Count</t>
  </si>
  <si>
    <t>gt lt explore boston day wanderer's walking guide complete route</t>
  </si>
  <si>
    <t>qsnuts dude abides somwintermarket bospublicmarket farmlowell millno5 somervillema visitma tweetneweâ</t>
  </si>
  <si>
    <t>â ðÿ šðÿ ï adding glitter âœ color world full</t>
  </si>
  <si>
    <t>barbaratibbetts donuts visitma ï ðÿ yum chocolate owl foundit kanesdonuts</t>
  </si>
  <si>
    <t>owl langhamboston instag visitma scavengerhunt hunter foundit boston donuts strike</t>
  </si>
  <si>
    <t>delicious macarons macaboston foodbabynytoboston foodbabylovesmaca maca</t>
  </si>
  <si>
    <t>foodbabyny delicious macarons macaboston foodbabynytoboston foodbabylovesmaca maca</t>
  </si>
  <si>
    <t>Top Words in Tweet by Salience</t>
  </si>
  <si>
    <t>tweetneweâ tweetnewengland qsnuts dude abides somwintermarket bospublicmarket farmlowell millno5 somervillema</t>
  </si>
  <si>
    <t>donuts ï ðÿ yum chocolate owl foundit kanesdonuts kane's handcrafted</t>
  </si>
  <si>
    <t>boston donuts scavengerhunt hunter foundit strike pose history original mascot</t>
  </si>
  <si>
    <t>Top Word Pairs in Tweet by Count</t>
  </si>
  <si>
    <t>explore,boston  boston,day  day,wanderer's  wanderer's,walking  walking,guide  guide,complete  complete,route  route,map  map,gt  gt,gt</t>
  </si>
  <si>
    <t>dude,abides  abides,somwintermarket  somwintermarket,bospublicmarket  bospublicmarket,farmlowell  farmlowell,millno5  millno5,qsnuts  qsnuts,somervillema  somervillema,visitma  visitma,bostoninsider  qsnuts,dude</t>
  </si>
  <si>
    <t>ðÿ,šðÿ  šðÿ,â  â,â  â,ï  adding,glitter  glitter,âœ  âœ,color  color,ðÿ  ï,ðÿ  ï,world</t>
  </si>
  <si>
    <t>visitma,bostoninsider  ï,ðÿ  barbaratibbetts,yum  yum,donuts  donuts,chocolate  chocolate,owl  owl,foundit  foundit,kanesdonuts  kanesdonuts,visitma  bostoninsider,kane's</t>
  </si>
  <si>
    <t>owl,instag  langhamboston,owl  bostoninsider,langhamboston  visitma,bostoninsider  strike,pose  pose,history  history,scavengerhunt  scavengerhunt,owl  owl,langhamboston  instag,bostoninsider</t>
  </si>
  <si>
    <t>foodbabyny,delicious  delicious,macarons  macarons,macaboston  macaboston,bostoninsider  bostoninsider,foodbabynytoboston  foodbabynytoboston,foodbabylovesmaca  foodbabylovesmaca,maca</t>
  </si>
  <si>
    <t>Top Word Pairs in Tweet by Salience</t>
  </si>
  <si>
    <t>qsnuts,dude  bostoninsider,tweetneweâ  bostoninsider,tweetnewengland  dude,abides  abides,somwintermarket  somwintermarket,bospublicmarket  bospublicmarket,farmlowell  farmlowell,millno5  millno5,qsnuts  qsnuts,somervillema</t>
  </si>
  <si>
    <t>ï,ðÿ  barbaratibbetts,yum  yum,donuts  donuts,chocolate  chocolate,owl  owl,foundit  foundit,kanesdonuts  kanesdonuts,visitma  bostoninsider,kane's  kane's,handcrafted</t>
  </si>
  <si>
    <t>langhamboston,owl  bostoninsider,langhamboston  visitma,bostoninsider  strike,pose  pose,history  history,scavengerhunt  scavengerhunt,owl  owl,langhamboston  instag,bostoninsider  bostoninsider,visitma</t>
  </si>
  <si>
    <t>Word</t>
  </si>
  <si>
    <t>hunter</t>
  </si>
  <si>
    <t>kane's</t>
  </si>
  <si>
    <t>handcrafted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</si>
  <si>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</si>
  <si>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</si>
  <si>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</si>
  <si>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</si>
  <si>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</si>
  <si>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</si>
  <si>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</si>
  <si>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</si>
  <si>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</si>
  <si>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</si>
  <si>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</si>
  <si>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</si>
  <si>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</si>
  <si>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</si>
  <si>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</si>
  <si>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</si>
  <si>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</si>
  <si>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</si>
  <si>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</si>
  <si>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</si>
  <si>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</si>
  <si>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</si>
  <si>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</si>
  <si>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</si>
  <si>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</si>
  <si>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</si>
  <si>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</si>
  <si>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</si>
  <si>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</si>
  <si>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</si>
  <si>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</si>
  <si>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</si>
  <si>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</si>
  <si>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G1: qsnuts dude abides somwintermarket bospublicmarket farmlowell millno5 somervillema visitma bostoninsider</t>
  </si>
  <si>
    <t>G2: owl bostoninsider visitma donuts langhamboston instag foundit ï scavengerhunt yum</t>
  </si>
  <si>
    <t>G3: delicious macarons macaboston bostoninsider foodbabynytoboston foodbabylovesmaca maca</t>
  </si>
  <si>
    <t>G4: â ðÿ šðÿ ï</t>
  </si>
  <si>
    <t>G5: gt lt</t>
  </si>
  <si>
    <t>Autofill Workbook Results</t>
  </si>
  <si>
    <t>Edge Weight▓2▓3▓0▓True▓Gray▓Red▓▓Edge Weight▓2▓3▓0▓3▓10▓False▓Edge Weight▓2▓3▓0▓35▓12▓False▓▓0▓0▓0▓True▓Black▓Black▓▓Followers▓11▓17016▓0▓162▓1000▓False▓▓0▓0▓0▓0▓0▓False▓▓0▓0▓0▓0▓0▓False▓▓0▓0▓0▓0▓0▓False</t>
  </si>
  <si>
    <t>GraphSource░GraphServerTwitterSearch▓GraphTerm░BostonInsider▓ImportDescription░The graph represents a network of 17 Twitter users whose tweets in the requested range contained "BostonInsider", or who were replied to or mentioned in those tweets.  The network was obtained from the NodeXL Graph Server on Saturday, 19 January 2019 at 06:12 UTC.
The requested start date was Saturday, 19 January 2019 at 01:01 UTC and the maximum number of days (going backward) was 14.
The maximum number of tweets collected was 5,000.
The tweets in the network were tweeted over the 11-day, 23-hour, 9-minute period from Saturday, 05 January 2019 at 13:00 UTC to Thursday, 17 January 2019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</si>
</sst>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807627"/>
        <c:axId val="49724324"/>
      </c:barChart>
      <c:catAx>
        <c:axId val="428076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24324"/>
        <c:crosses val="autoZero"/>
        <c:auto val="1"/>
        <c:lblOffset val="100"/>
        <c:noMultiLvlLbl val="0"/>
      </c:catAx>
      <c:valAx>
        <c:axId val="4972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BostonInsider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12/29/2018 1:31</c:v>
                </c:pt>
                <c:pt idx="1">
                  <c:v>1/5/2019 13:00</c:v>
                </c:pt>
                <c:pt idx="2">
                  <c:v>1/5/2019 14:06</c:v>
                </c:pt>
                <c:pt idx="3">
                  <c:v>1/5/2019 15:43</c:v>
                </c:pt>
                <c:pt idx="4">
                  <c:v>1/6/2019 2:58</c:v>
                </c:pt>
                <c:pt idx="5">
                  <c:v>1/7/2019 0:20</c:v>
                </c:pt>
                <c:pt idx="6">
                  <c:v>1/7/2019 15:40</c:v>
                </c:pt>
                <c:pt idx="7">
                  <c:v>1/7/2019 18:04</c:v>
                </c:pt>
                <c:pt idx="8">
                  <c:v>1/7/2019 18:04</c:v>
                </c:pt>
                <c:pt idx="9">
                  <c:v>1/8/2019 20:26</c:v>
                </c:pt>
                <c:pt idx="10">
                  <c:v>1/15/2019 19:42</c:v>
                </c:pt>
                <c:pt idx="11">
                  <c:v>1/17/2019 12:09</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55736597"/>
        <c:axId val="31867326"/>
      </c:barChart>
      <c:catAx>
        <c:axId val="55736597"/>
        <c:scaling>
          <c:orientation val="minMax"/>
        </c:scaling>
        <c:axPos val="b"/>
        <c:delete val="0"/>
        <c:numFmt formatCode="General" sourceLinked="1"/>
        <c:majorTickMark val="out"/>
        <c:minorTickMark val="none"/>
        <c:tickLblPos val="nextTo"/>
        <c:crossAx val="31867326"/>
        <c:crosses val="autoZero"/>
        <c:auto val="1"/>
        <c:lblOffset val="100"/>
        <c:noMultiLvlLbl val="0"/>
      </c:catAx>
      <c:valAx>
        <c:axId val="31867326"/>
        <c:scaling>
          <c:orientation val="minMax"/>
        </c:scaling>
        <c:axPos val="l"/>
        <c:majorGridlines/>
        <c:delete val="0"/>
        <c:numFmt formatCode="General" sourceLinked="1"/>
        <c:majorTickMark val="out"/>
        <c:minorTickMark val="none"/>
        <c:tickLblPos val="nextTo"/>
        <c:crossAx val="557365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865733"/>
        <c:axId val="1138414"/>
      </c:barChart>
      <c:catAx>
        <c:axId val="448657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8414"/>
        <c:crosses val="autoZero"/>
        <c:auto val="1"/>
        <c:lblOffset val="100"/>
        <c:noMultiLvlLbl val="0"/>
      </c:catAx>
      <c:valAx>
        <c:axId val="113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5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245727"/>
        <c:axId val="25102680"/>
      </c:barChart>
      <c:catAx>
        <c:axId val="102457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102680"/>
        <c:crosses val="autoZero"/>
        <c:auto val="1"/>
        <c:lblOffset val="100"/>
        <c:noMultiLvlLbl val="0"/>
      </c:catAx>
      <c:valAx>
        <c:axId val="25102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597529"/>
        <c:axId val="20051170"/>
      </c:barChart>
      <c:catAx>
        <c:axId val="245975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051170"/>
        <c:crosses val="autoZero"/>
        <c:auto val="1"/>
        <c:lblOffset val="100"/>
        <c:noMultiLvlLbl val="0"/>
      </c:catAx>
      <c:valAx>
        <c:axId val="20051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7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242803"/>
        <c:axId val="13532044"/>
      </c:barChart>
      <c:catAx>
        <c:axId val="46242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32044"/>
        <c:crosses val="autoZero"/>
        <c:auto val="1"/>
        <c:lblOffset val="100"/>
        <c:noMultiLvlLbl val="0"/>
      </c:catAx>
      <c:valAx>
        <c:axId val="1353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2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679533"/>
        <c:axId val="22353750"/>
      </c:barChart>
      <c:catAx>
        <c:axId val="54679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53750"/>
        <c:crosses val="autoZero"/>
        <c:auto val="1"/>
        <c:lblOffset val="100"/>
        <c:noMultiLvlLbl val="0"/>
      </c:catAx>
      <c:valAx>
        <c:axId val="2235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966023"/>
        <c:axId val="65823296"/>
      </c:barChart>
      <c:catAx>
        <c:axId val="66966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823296"/>
        <c:crosses val="autoZero"/>
        <c:auto val="1"/>
        <c:lblOffset val="100"/>
        <c:noMultiLvlLbl val="0"/>
      </c:catAx>
      <c:valAx>
        <c:axId val="65823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6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538753"/>
        <c:axId val="30086730"/>
      </c:barChart>
      <c:catAx>
        <c:axId val="555387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086730"/>
        <c:crosses val="autoZero"/>
        <c:auto val="1"/>
        <c:lblOffset val="100"/>
        <c:noMultiLvlLbl val="0"/>
      </c:catAx>
      <c:valAx>
        <c:axId val="30086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38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45115"/>
        <c:axId val="21106036"/>
      </c:barChart>
      <c:catAx>
        <c:axId val="2345115"/>
        <c:scaling>
          <c:orientation val="minMax"/>
        </c:scaling>
        <c:axPos val="b"/>
        <c:delete val="1"/>
        <c:majorTickMark val="out"/>
        <c:minorTickMark val="none"/>
        <c:tickLblPos val="none"/>
        <c:crossAx val="21106036"/>
        <c:crosses val="autoZero"/>
        <c:auto val="1"/>
        <c:lblOffset val="100"/>
        <c:noMultiLvlLbl val="0"/>
      </c:catAx>
      <c:valAx>
        <c:axId val="21106036"/>
        <c:scaling>
          <c:orientation val="minMax"/>
        </c:scaling>
        <c:axPos val="l"/>
        <c:delete val="1"/>
        <c:majorTickMark val="out"/>
        <c:minorTickMark val="none"/>
        <c:tickLblPos val="none"/>
        <c:crossAx val="23451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Smith" refreshedVersion="5">
  <cacheSource type="worksheet">
    <worksheetSource ref="A2:BL1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somervillema"/>
        <s v="donuts chocolate owl foundit"/>
        <s v="travel boston hotels prettyinpink"/>
        <s v="history scavengerhunt owl"/>
        <s v="plush soft huggable family fun foundit scavengerhunt book"/>
        <s v="foodbabynytoboston foodbabylovesmaca"/>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19-01-05T13:00:00.000"/>
        <d v="2019-01-05T15:43:37.000"/>
        <d v="2019-01-06T02:58:11.000"/>
        <d v="2019-01-07T00:20:29.000"/>
        <d v="2019-01-07T18:04:27.000"/>
        <d v="2019-01-07T18:04:31.000"/>
        <d v="2019-01-07T15:40:31.000"/>
        <d v="2019-01-05T14:06:47.000"/>
        <d v="2019-01-15T19:42:52.000"/>
        <d v="2019-01-08T20:26:25.000"/>
        <d v="2018-12-29T01:31:35.000"/>
        <d v="2019-01-17T12:09:04.000"/>
      </sharedItems>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ibbtravel"/>
    <s v="ibbtravel"/>
    <m/>
    <m/>
    <m/>
    <m/>
    <m/>
    <m/>
    <m/>
    <m/>
    <s v="No"/>
    <n v="3"/>
    <m/>
    <m/>
    <x v="0"/>
    <d v="2019-01-05T13:00:00.000"/>
    <s v="Explore Boston in a day with my wanderer's walking guide complete with route map!_x000a_&amp;gt;&amp;gt; https://t.co/gpBnj8ejEA &amp;lt;&amp;lt;… https://t.co/xIj7WvuQ6P"/>
    <s v="https://ivebeenbit.ca/boston-walking-guide/ https://twitter.com/i/web/status/1081535789446692864"/>
    <s v="ivebeenbit.ca twitter.com"/>
    <x v="0"/>
    <m/>
    <s v="http://pbs.twimg.com/profile_images/692809797104603136/HLNsI6zZ_normal.jpg"/>
    <x v="0"/>
    <s v="https://twitter.com/#!/ibbtravel/status/1081535789446692864"/>
    <m/>
    <m/>
    <s v="1081535789446692864"/>
    <m/>
    <b v="0"/>
    <n v="0"/>
    <s v=""/>
    <b v="0"/>
    <s v="en"/>
    <m/>
    <s v=""/>
    <b v="0"/>
    <n v="0"/>
    <s v=""/>
    <s v="TweetDeck"/>
    <b v="1"/>
    <s v="1081535789446692864"/>
    <s v="Tweet"/>
    <n v="0"/>
    <n v="0"/>
    <m/>
    <m/>
    <m/>
    <m/>
    <m/>
    <m/>
    <m/>
    <m/>
    <n v="1"/>
    <s v="5"/>
    <s v="5"/>
    <n v="0"/>
    <n v="0"/>
    <n v="0"/>
    <n v="0"/>
    <n v="0"/>
    <n v="0"/>
    <n v="18"/>
    <n v="100"/>
    <n v="18"/>
  </r>
  <r>
    <s v="qsnuts"/>
    <s v="tweetnewengland"/>
    <m/>
    <m/>
    <m/>
    <m/>
    <m/>
    <m/>
    <m/>
    <m/>
    <s v="No"/>
    <n v="4"/>
    <m/>
    <m/>
    <x v="1"/>
    <d v="2019-01-05T15:43:37.000"/>
    <s v="The Dude Abides @somwintermarket @BosPublicMarket @farmlowell @millno5 @qsnuts #somervillema @visitma @bostoninsider @TweetNewEngland https://t.co/Vhd3PE1uqQ"/>
    <s v="https://www.instagram.com/p/BsQiHPvg6NG/?utm_source=ig_twitter_share&amp;igshid=d3oacqryuwfd"/>
    <s v="instagram.com"/>
    <x v="1"/>
    <m/>
    <s v="http://pbs.twimg.com/profile_images/303048483/q_s_nuts_logo_normal.jpg"/>
    <x v="1"/>
    <s v="https://twitter.com/#!/qsnuts/status/1081576964878671873"/>
    <m/>
    <m/>
    <s v="1081576964878671873"/>
    <m/>
    <b v="0"/>
    <n v="0"/>
    <s v=""/>
    <b v="0"/>
    <s v="en"/>
    <m/>
    <s v=""/>
    <b v="0"/>
    <n v="0"/>
    <s v=""/>
    <s v="Instagram"/>
    <b v="0"/>
    <s v="1081576964878671873"/>
    <s v="Tweet"/>
    <n v="0"/>
    <n v="0"/>
    <m/>
    <m/>
    <m/>
    <m/>
    <m/>
    <m/>
    <m/>
    <m/>
    <n v="1"/>
    <s v="1"/>
    <s v="1"/>
    <m/>
    <m/>
    <m/>
    <m/>
    <m/>
    <m/>
    <m/>
    <m/>
    <m/>
  </r>
  <r>
    <s v="qsnuts"/>
    <s v="millno5"/>
    <m/>
    <m/>
    <m/>
    <m/>
    <m/>
    <m/>
    <m/>
    <m/>
    <s v="No"/>
    <n v="6"/>
    <m/>
    <m/>
    <x v="1"/>
    <d v="2019-01-06T02:58:11.000"/>
    <s v="RT @qsnuts: The Dude Abides @somwintermarket @BosPublicMarket @farmlowell @millno5 @qsnuts #somervillema @visitma @bostoninsider @TweetNewEâ€¦"/>
    <m/>
    <m/>
    <x v="1"/>
    <m/>
    <s v="http://pbs.twimg.com/profile_images/303048483/q_s_nuts_logo_normal.jpg"/>
    <x v="2"/>
    <s v="https://twitter.com/#!/qsnuts/status/1081746725000396800"/>
    <m/>
    <m/>
    <s v="1081746725000396800"/>
    <m/>
    <b v="0"/>
    <n v="0"/>
    <s v=""/>
    <b v="0"/>
    <s v="en"/>
    <m/>
    <s v=""/>
    <b v="0"/>
    <n v="0"/>
    <s v="1081576964878671873"/>
    <s v="Twitter for iPhone"/>
    <b v="0"/>
    <s v="1081576964878671873"/>
    <s v="Tweet"/>
    <n v="0"/>
    <n v="0"/>
    <m/>
    <m/>
    <m/>
    <m/>
    <m/>
    <m/>
    <m/>
    <m/>
    <n v="2"/>
    <s v="1"/>
    <s v="1"/>
    <m/>
    <m/>
    <m/>
    <m/>
    <m/>
    <m/>
    <m/>
    <m/>
    <m/>
  </r>
  <r>
    <s v="bluebeardfoodie"/>
    <s v="visitrichmond"/>
    <m/>
    <m/>
    <m/>
    <m/>
    <m/>
    <m/>
    <m/>
    <m/>
    <s v="No"/>
    <n v="17"/>
    <m/>
    <m/>
    <x v="1"/>
    <d v="2019-01-07T00:20:29.000"/>
    <s v="Adding glitter âœ¨ &amp;amp; color ðŸ§šðŸ¾â€â™‚ï¸ðŸ§šðŸ¼â€â™€ï¸to a world full of matte ðŸŒ« What town should me and @shae_li take our eccletic-dynamic-duo next? We are thinking @VisitRichmond @bostoninsiderâ€¦ https://t.co/4MOrmzyUcs"/>
    <s v="https://www.instagram.com/p/BsUCD7tAezv/?utm_source=ig_twitter_share&amp;igshid=5rtqesd4eafl"/>
    <s v="instagram.com"/>
    <x v="0"/>
    <m/>
    <s v="http://pbs.twimg.com/profile_images/1075172487854481413/5ROdcN5N_normal.jpg"/>
    <x v="3"/>
    <s v="https://twitter.com/#!/bluebeardfoodie/status/1082069426189594624"/>
    <n v="39.26358479"/>
    <n v="-76.60668969"/>
    <s v="1082069426189594624"/>
    <m/>
    <b v="0"/>
    <n v="1"/>
    <s v=""/>
    <b v="0"/>
    <s v="en"/>
    <m/>
    <s v=""/>
    <b v="0"/>
    <n v="0"/>
    <s v=""/>
    <s v="Instagram"/>
    <b v="0"/>
    <s v="1082069426189594624"/>
    <s v="Tweet"/>
    <n v="0"/>
    <n v="0"/>
    <s v="-76.7115205,39.197211 _x000a_-76.529443,39.197211 _x000a_-76.529443,39.372215 _x000a_-76.7115205,39.372215"/>
    <s v="United States"/>
    <s v="US"/>
    <s v="Baltimore, MD"/>
    <s v="c0b8e8dc81930292"/>
    <s v="Baltimore"/>
    <s v="city"/>
    <s v="https://api.twitter.com/1.1/geo/id/c0b8e8dc81930292.json"/>
    <n v="1"/>
    <s v="4"/>
    <s v="4"/>
    <m/>
    <m/>
    <m/>
    <m/>
    <m/>
    <m/>
    <m/>
    <m/>
    <m/>
  </r>
  <r>
    <s v="kanesdonuts"/>
    <s v="bostoninsider"/>
    <m/>
    <m/>
    <m/>
    <m/>
    <m/>
    <m/>
    <m/>
    <m/>
    <s v="No"/>
    <n v="19"/>
    <m/>
    <m/>
    <x v="1"/>
    <d v="2019-01-07T18:04:27.000"/>
    <s v="@BarbaraTibbetts @VisitMA @BostonInsider Thank youâ¤ï¸ðŸ©â¤ï¸ðŸ˜˜"/>
    <m/>
    <m/>
    <x v="0"/>
    <m/>
    <s v="http://pbs.twimg.com/profile_images/2205167391/kanes_donuts_normal.jpg"/>
    <x v="4"/>
    <s v="https://twitter.com/#!/kanesdonuts/status/1082337182457757697"/>
    <m/>
    <m/>
    <s v="1082337182457757697"/>
    <s v="1082300958065868800"/>
    <b v="0"/>
    <n v="0"/>
    <s v="1301480125"/>
    <b v="0"/>
    <s v="en"/>
    <m/>
    <s v=""/>
    <b v="0"/>
    <n v="0"/>
    <s v=""/>
    <s v="Twitter for iPhone"/>
    <b v="0"/>
    <s v="1082300958065868800"/>
    <s v="Tweet"/>
    <n v="0"/>
    <n v="0"/>
    <m/>
    <m/>
    <m/>
    <m/>
    <m/>
    <m/>
    <m/>
    <m/>
    <n v="2"/>
    <s v="2"/>
    <s v="3"/>
    <m/>
    <m/>
    <m/>
    <m/>
    <m/>
    <m/>
    <m/>
    <m/>
    <m/>
  </r>
  <r>
    <s v="kanesdonuts"/>
    <s v="bostoninsider"/>
    <m/>
    <m/>
    <m/>
    <m/>
    <m/>
    <m/>
    <m/>
    <m/>
    <s v="No"/>
    <n v="22"/>
    <m/>
    <m/>
    <x v="1"/>
    <d v="2019-01-07T18:04:31.000"/>
    <s v="RT @BarbaraTibbetts: Yum!!!#donuts #chocolate #owl #foundit @kanesdonuts @visitma @bostoninsider @ Kane's Handcrafted Donuts https://t.co/Kâ€¦"/>
    <m/>
    <m/>
    <x v="2"/>
    <m/>
    <s v="http://pbs.twimg.com/profile_images/2205167391/kanes_donuts_normal.jpg"/>
    <x v="5"/>
    <s v="https://twitter.com/#!/kanesdonuts/status/1082337198119284740"/>
    <m/>
    <m/>
    <s v="1082337198119284740"/>
    <m/>
    <b v="0"/>
    <n v="0"/>
    <s v=""/>
    <b v="0"/>
    <s v="en"/>
    <m/>
    <s v=""/>
    <b v="0"/>
    <n v="1"/>
    <s v="1082300958065868800"/>
    <s v="Twitter for iPhone"/>
    <b v="0"/>
    <s v="1082300958065868800"/>
    <s v="Tweet"/>
    <n v="0"/>
    <n v="0"/>
    <m/>
    <m/>
    <m/>
    <m/>
    <m/>
    <m/>
    <m/>
    <m/>
    <n v="2"/>
    <s v="2"/>
    <s v="3"/>
    <m/>
    <m/>
    <m/>
    <m/>
    <m/>
    <m/>
    <m/>
    <m/>
    <m/>
  </r>
  <r>
    <s v="barbaratibbetts"/>
    <s v="kanesdonuts"/>
    <m/>
    <m/>
    <m/>
    <m/>
    <m/>
    <m/>
    <m/>
    <m/>
    <s v="Yes"/>
    <n v="25"/>
    <m/>
    <m/>
    <x v="1"/>
    <d v="2019-01-07T15:40:31.000"/>
    <s v="Yum!!!#donuts #chocolate #owl #foundit @kanesdonuts @visitma @bostoninsider @ Kane's Handcrafted Donuts https://t.co/KBy97jEPlu"/>
    <s v="https://www.instagram.com/p/BsVrWTvg6om/?utm_source=ig_twitter_share&amp;igshid=e4fb74ld2g12"/>
    <s v="instagram.com"/>
    <x v="2"/>
    <m/>
    <s v="http://pbs.twimg.com/profile_images/3434386736/22b4202815d6f13bbbebca9e171507dc_normal.jpeg"/>
    <x v="6"/>
    <s v="https://twitter.com/#!/barbaratibbetts/status/1082300958065868800"/>
    <m/>
    <m/>
    <s v="1082300958065868800"/>
    <m/>
    <b v="0"/>
    <n v="1"/>
    <s v=""/>
    <b v="0"/>
    <s v="en"/>
    <m/>
    <s v=""/>
    <b v="0"/>
    <n v="1"/>
    <s v=""/>
    <s v="Instagram"/>
    <b v="0"/>
    <s v="1082300958065868800"/>
    <s v="Tweet"/>
    <n v="0"/>
    <n v="0"/>
    <m/>
    <m/>
    <m/>
    <m/>
    <m/>
    <m/>
    <m/>
    <m/>
    <n v="1"/>
    <s v="2"/>
    <s v="2"/>
    <m/>
    <m/>
    <m/>
    <m/>
    <m/>
    <m/>
    <m/>
    <m/>
    <m/>
  </r>
  <r>
    <s v="barbaratibbetts"/>
    <s v="visitma"/>
    <m/>
    <m/>
    <m/>
    <m/>
    <m/>
    <m/>
    <m/>
    <m/>
    <s v="No"/>
    <n v="26"/>
    <m/>
    <m/>
    <x v="1"/>
    <d v="2019-01-05T14:06:47.000"/>
    <s v="Hitching a ride! Any guesses where Hunter is? Or where he is going? #travel #Boston #hotels #prettyinpink owl.of.instag @visitma @bostoninsider @langhamboston @ Boston, Massachusetts https://t.co/KpicFhu95C"/>
    <s v="https://www.instagram.com/p/BsQXB1cAI9X/?utm_source=ig_twitter_share&amp;igshid=u0m1nqx968ka"/>
    <s v="instagram.com"/>
    <x v="3"/>
    <m/>
    <s v="http://pbs.twimg.com/profile_images/3434386736/22b4202815d6f13bbbebca9e171507dc_normal.jpeg"/>
    <x v="7"/>
    <s v="https://twitter.com/#!/barbaratibbetts/status/1081552595800383488"/>
    <m/>
    <m/>
    <s v="1081552595800383488"/>
    <m/>
    <b v="0"/>
    <n v="0"/>
    <s v=""/>
    <b v="0"/>
    <s v="en"/>
    <m/>
    <s v=""/>
    <b v="0"/>
    <n v="0"/>
    <s v=""/>
    <s v="Instagram"/>
    <b v="0"/>
    <s v="1081552595800383488"/>
    <s v="Tweet"/>
    <n v="0"/>
    <n v="0"/>
    <m/>
    <m/>
    <m/>
    <m/>
    <m/>
    <m/>
    <m/>
    <m/>
    <n v="3"/>
    <s v="2"/>
    <s v="2"/>
    <m/>
    <m/>
    <m/>
    <m/>
    <m/>
    <m/>
    <m/>
    <m/>
    <m/>
  </r>
  <r>
    <s v="barbaratibbetts"/>
    <s v="visitma"/>
    <m/>
    <m/>
    <m/>
    <m/>
    <m/>
    <m/>
    <m/>
    <m/>
    <s v="No"/>
    <n v="28"/>
    <m/>
    <m/>
    <x v="1"/>
    <d v="2019-01-15T19:42:52.000"/>
    <s v="Strike a pose! #history #scavengerhunt #owl @langhamboston owl.of.instag @bostoninsider @visitma https://t.co/SGHlpMKCJn"/>
    <s v="https://www.instagram.com/p/BsqtXeNg143/?utm_source=ig_twitter_share&amp;igshid=d5y47e88ret1"/>
    <s v="instagram.com"/>
    <x v="4"/>
    <m/>
    <s v="http://pbs.twimg.com/profile_images/3434386736/22b4202815d6f13bbbebca9e171507dc_normal.jpeg"/>
    <x v="8"/>
    <s v="https://twitter.com/#!/barbaratibbetts/status/1085261051371945984"/>
    <m/>
    <m/>
    <s v="1085261051371945984"/>
    <m/>
    <b v="0"/>
    <n v="0"/>
    <s v=""/>
    <b v="0"/>
    <s v="en"/>
    <m/>
    <s v=""/>
    <b v="0"/>
    <n v="0"/>
    <s v=""/>
    <s v="Instagram"/>
    <b v="0"/>
    <s v="1085261051371945984"/>
    <s v="Tweet"/>
    <n v="0"/>
    <n v="0"/>
    <m/>
    <m/>
    <m/>
    <m/>
    <m/>
    <m/>
    <m/>
    <m/>
    <n v="3"/>
    <s v="2"/>
    <s v="2"/>
    <m/>
    <m/>
    <m/>
    <m/>
    <m/>
    <m/>
    <m/>
    <m/>
    <m/>
  </r>
  <r>
    <s v="barbaratibbetts"/>
    <s v="langhamboston"/>
    <m/>
    <m/>
    <m/>
    <m/>
    <m/>
    <m/>
    <m/>
    <m/>
    <s v="No"/>
    <n v="30"/>
    <m/>
    <m/>
    <x v="1"/>
    <d v="2019-01-08T20:26:25.000"/>
    <s v="Hunter is an original!! He is our mascot and we love himâ¤ï¸owl #plush #soft #huggable #family #fun #foundit #scavengerhunt #book @bostoninsider @langhamboston owl.of.instag @ifundwomenâ€¦ https://t.co/iRKSeBiHeV"/>
    <s v="https://www.instagram.com/p/BsYw3Cggtfd/?utm_source=ig_twitter_share&amp;igshid=p5ihj5s0wvnr"/>
    <s v="instagram.com"/>
    <x v="5"/>
    <m/>
    <s v="http://pbs.twimg.com/profile_images/3434386736/22b4202815d6f13bbbebca9e171507dc_normal.jpeg"/>
    <x v="9"/>
    <s v="https://twitter.com/#!/barbaratibbetts/status/1082735297153155072"/>
    <m/>
    <m/>
    <s v="1082735297153155072"/>
    <m/>
    <b v="0"/>
    <n v="0"/>
    <s v=""/>
    <b v="0"/>
    <s v="en"/>
    <m/>
    <s v=""/>
    <b v="0"/>
    <n v="0"/>
    <s v=""/>
    <s v="Instagram"/>
    <b v="0"/>
    <s v="1082735297153155072"/>
    <s v="Tweet"/>
    <n v="0"/>
    <n v="0"/>
    <m/>
    <m/>
    <m/>
    <m/>
    <m/>
    <m/>
    <m/>
    <m/>
    <n v="3"/>
    <s v="2"/>
    <s v="2"/>
    <n v="4"/>
    <n v="14.285714285714286"/>
    <n v="0"/>
    <n v="0"/>
    <n v="0"/>
    <n v="0"/>
    <n v="24"/>
    <n v="85.71428571428571"/>
    <n v="28"/>
  </r>
  <r>
    <s v="foodbabyny"/>
    <s v="bostoninsider"/>
    <m/>
    <m/>
    <m/>
    <m/>
    <m/>
    <m/>
    <m/>
    <m/>
    <s v="No"/>
    <n v="36"/>
    <m/>
    <m/>
    <x v="1"/>
    <d v="2018-12-29T01:31:35.000"/>
    <s v="Delicious Macarons from @macaboston _x000a_#👶🏽🍪 👌🏽👌🏽 @bostoninsider _x000a_#foodbabynytoboston _x000a_#foodbabylovesmaca @ maca https://t.co/q3wltVRMtD"/>
    <s v="https://www.instagram.com/p/Br8-5gvn38y/?utm_source=ig_twitter_share&amp;igshid=j6fm02ai1qu7"/>
    <s v="instagram.com"/>
    <x v="6"/>
    <m/>
    <s v="http://pbs.twimg.com/profile_images/1039277864640757760/2iHvMmCi_normal.jpg"/>
    <x v="10"/>
    <s v="https://twitter.com/#!/foodbabyny/status/1078825827511554048"/>
    <m/>
    <m/>
    <s v="1078825827511554048"/>
    <m/>
    <b v="0"/>
    <n v="1"/>
    <s v=""/>
    <b v="0"/>
    <s v="ca"/>
    <m/>
    <s v=""/>
    <b v="0"/>
    <n v="1"/>
    <s v=""/>
    <s v="Instagram"/>
    <b v="0"/>
    <s v="1078825827511554048"/>
    <s v="Retweet"/>
    <n v="0"/>
    <n v="0"/>
    <m/>
    <m/>
    <m/>
    <m/>
    <m/>
    <m/>
    <m/>
    <m/>
    <n v="1"/>
    <s v="3"/>
    <s v="3"/>
    <m/>
    <m/>
    <m/>
    <m/>
    <m/>
    <m/>
    <m/>
    <m/>
    <m/>
  </r>
  <r>
    <s v="macaboston"/>
    <s v="bostoninsider"/>
    <m/>
    <m/>
    <m/>
    <m/>
    <m/>
    <m/>
    <m/>
    <m/>
    <s v="No"/>
    <n v="37"/>
    <m/>
    <m/>
    <x v="1"/>
    <d v="2019-01-17T12:09:04.000"/>
    <s v="RT @foodbabyny: Delicious Macarons from @macaboston _x000a_#👶🏽🍪 👌🏽👌🏽 @bostoninsider _x000a_#foodbabynytoboston _x000a_#foodbabylovesmaca @ maca https://t.co/…"/>
    <m/>
    <m/>
    <x v="6"/>
    <m/>
    <s v="http://pbs.twimg.com/profile_images/730803389764911104/VSXhJbjF_normal.jpg"/>
    <x v="11"/>
    <s v="https://twitter.com/#!/macaboston/status/1085871623868219392"/>
    <m/>
    <m/>
    <s v="1085871623868219392"/>
    <m/>
    <b v="0"/>
    <n v="0"/>
    <s v=""/>
    <b v="0"/>
    <s v="ca"/>
    <m/>
    <s v=""/>
    <b v="0"/>
    <n v="1"/>
    <s v="1078825827511554048"/>
    <s v="Twitter for iPhone"/>
    <b v="0"/>
    <s v="107882582751155404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10"/>
        <item x="0"/>
        <item x="7"/>
        <item x="1"/>
        <item x="2"/>
        <item x="3"/>
        <item x="6"/>
        <item x="4"/>
        <item x="5"/>
        <item x="9"/>
        <item x="8"/>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
        <i x="2" s="1"/>
        <i x="6" s="1"/>
        <i x="4" s="1"/>
        <i x="5"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9" totalsRowShown="0" headerRowDxfId="412" dataDxfId="411">
  <autoFilter ref="A2:BL39"/>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82" dataDxfId="281">
  <autoFilter ref="A2:C10"/>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0" totalsRowShown="0" headerRowDxfId="275" dataDxfId="274">
  <autoFilter ref="A1:L10"/>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3:L16" totalsRowShown="0" headerRowDxfId="261" dataDxfId="260">
  <autoFilter ref="A13:L16"/>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L29" totalsRowShown="0" headerRowDxfId="247" dataDxfId="246">
  <autoFilter ref="A19:L29"/>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L42" totalsRowShown="0" headerRowDxfId="232" dataDxfId="231">
  <autoFilter ref="A32:L42"/>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L55" totalsRowShown="0" headerRowDxfId="217" dataDxfId="216">
  <autoFilter ref="A45:L55"/>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L59" totalsRowShown="0" headerRowDxfId="202" dataDxfId="201">
  <autoFilter ref="A58:L59"/>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2:L72" totalsRowShown="0" headerRowDxfId="199" dataDxfId="198">
  <autoFilter ref="A62:L72"/>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5:L85" totalsRowShown="0" headerRowDxfId="172" dataDxfId="171">
  <autoFilter ref="A75:L85"/>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59" dataDxfId="358">
  <autoFilter ref="A2:BS19"/>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83" totalsRowShown="0" headerRowDxfId="147" dataDxfId="146">
  <autoFilter ref="A1:G8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6" totalsRowShown="0" headerRowDxfId="138" dataDxfId="137">
  <autoFilter ref="A1:L66"/>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4" totalsRowShown="0" headerRowDxfId="64" dataDxfId="63">
  <autoFilter ref="A2:BL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3" dataDxfId="312">
  <autoFilter ref="A1:C1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sQiHPvg6NG/?utm_source=ig_twitter_share&amp;igshid=d3oacqryuwfd" TargetMode="External" /><Relationship Id="rId2" Type="http://schemas.openxmlformats.org/officeDocument/2006/relationships/hyperlink" Target="https://www.instagram.com/p/BsQiHPvg6NG/?utm_source=ig_twitter_share&amp;igshid=d3oacqryuwfd" TargetMode="External" /><Relationship Id="rId3" Type="http://schemas.openxmlformats.org/officeDocument/2006/relationships/hyperlink" Target="https://www.instagram.com/p/BsQiHPvg6NG/?utm_source=ig_twitter_share&amp;igshid=d3oacqryuwfd" TargetMode="External" /><Relationship Id="rId4" Type="http://schemas.openxmlformats.org/officeDocument/2006/relationships/hyperlink" Target="https://www.instagram.com/p/BsQiHPvg6NG/?utm_source=ig_twitter_share&amp;igshid=d3oacqryuwfd" TargetMode="External" /><Relationship Id="rId5" Type="http://schemas.openxmlformats.org/officeDocument/2006/relationships/hyperlink" Target="https://www.instagram.com/p/BsQiHPvg6NG/?utm_source=ig_twitter_share&amp;igshid=d3oacqryuwfd" TargetMode="External" /><Relationship Id="rId6" Type="http://schemas.openxmlformats.org/officeDocument/2006/relationships/hyperlink" Target="https://www.instagram.com/p/BsQiHPvg6NG/?utm_source=ig_twitter_share&amp;igshid=d3oacqryuwfd" TargetMode="External" /><Relationship Id="rId7" Type="http://schemas.openxmlformats.org/officeDocument/2006/relationships/hyperlink" Target="https://www.instagram.com/p/BsQiHPvg6NG/?utm_source=ig_twitter_share&amp;igshid=d3oacqryuwfd" TargetMode="External" /><Relationship Id="rId8" Type="http://schemas.openxmlformats.org/officeDocument/2006/relationships/hyperlink" Target="https://www.instagram.com/p/BsUCD7tAezv/?utm_source=ig_twitter_share&amp;igshid=5rtqesd4eafl" TargetMode="External" /><Relationship Id="rId9" Type="http://schemas.openxmlformats.org/officeDocument/2006/relationships/hyperlink" Target="https://www.instagram.com/p/BsUCD7tAezv/?utm_source=ig_twitter_share&amp;igshid=5rtqesd4eafl" TargetMode="External" /><Relationship Id="rId10" Type="http://schemas.openxmlformats.org/officeDocument/2006/relationships/hyperlink" Target="https://www.instagram.com/p/BsVrWTvg6om/?utm_source=ig_twitter_share&amp;igshid=e4fb74ld2g12" TargetMode="External" /><Relationship Id="rId11" Type="http://schemas.openxmlformats.org/officeDocument/2006/relationships/hyperlink" Target="https://www.instagram.com/p/BsQXB1cAI9X/?utm_source=ig_twitter_share&amp;igshid=u0m1nqx968ka" TargetMode="External" /><Relationship Id="rId12" Type="http://schemas.openxmlformats.org/officeDocument/2006/relationships/hyperlink" Target="https://www.instagram.com/p/BsVrWTvg6om/?utm_source=ig_twitter_share&amp;igshid=e4fb74ld2g12" TargetMode="External" /><Relationship Id="rId13" Type="http://schemas.openxmlformats.org/officeDocument/2006/relationships/hyperlink" Target="https://www.instagram.com/p/BsqtXeNg143/?utm_source=ig_twitter_share&amp;igshid=d5y47e88ret1" TargetMode="External" /><Relationship Id="rId14" Type="http://schemas.openxmlformats.org/officeDocument/2006/relationships/hyperlink" Target="https://www.instagram.com/p/BsQXB1cAI9X/?utm_source=ig_twitter_share&amp;igshid=u0m1nqx968ka" TargetMode="External" /><Relationship Id="rId15" Type="http://schemas.openxmlformats.org/officeDocument/2006/relationships/hyperlink" Target="https://www.instagram.com/p/BsYw3Cggtfd/?utm_source=ig_twitter_share&amp;igshid=p5ihj5s0wvnr" TargetMode="External" /><Relationship Id="rId16" Type="http://schemas.openxmlformats.org/officeDocument/2006/relationships/hyperlink" Target="https://www.instagram.com/p/BsqtXeNg143/?utm_source=ig_twitter_share&amp;igshid=d5y47e88ret1" TargetMode="External" /><Relationship Id="rId17" Type="http://schemas.openxmlformats.org/officeDocument/2006/relationships/hyperlink" Target="https://www.instagram.com/p/BsQXB1cAI9X/?utm_source=ig_twitter_share&amp;igshid=u0m1nqx968ka" TargetMode="External" /><Relationship Id="rId18" Type="http://schemas.openxmlformats.org/officeDocument/2006/relationships/hyperlink" Target="https://www.instagram.com/p/BsVrWTvg6om/?utm_source=ig_twitter_share&amp;igshid=e4fb74ld2g12" TargetMode="External" /><Relationship Id="rId19" Type="http://schemas.openxmlformats.org/officeDocument/2006/relationships/hyperlink" Target="https://www.instagram.com/p/BsYw3Cggtfd/?utm_source=ig_twitter_share&amp;igshid=p5ihj5s0wvnr" TargetMode="External" /><Relationship Id="rId20" Type="http://schemas.openxmlformats.org/officeDocument/2006/relationships/hyperlink" Target="https://www.instagram.com/p/BsqtXeNg143/?utm_source=ig_twitter_share&amp;igshid=d5y47e88ret1" TargetMode="External" /><Relationship Id="rId21" Type="http://schemas.openxmlformats.org/officeDocument/2006/relationships/hyperlink" Target="https://www.instagram.com/p/Br8-5gvn38y/?utm_source=ig_twitter_share&amp;igshid=j6fm02ai1qu7" TargetMode="External" /><Relationship Id="rId22" Type="http://schemas.openxmlformats.org/officeDocument/2006/relationships/hyperlink" Target="https://www.instagram.com/p/Br8-5gvn38y/?utm_source=ig_twitter_share&amp;igshid=j6fm02ai1qu7" TargetMode="External" /><Relationship Id="rId23" Type="http://schemas.openxmlformats.org/officeDocument/2006/relationships/hyperlink" Target="http://pbs.twimg.com/profile_images/692809797104603136/HLNsI6zZ_normal.jpg" TargetMode="External" /><Relationship Id="rId24" Type="http://schemas.openxmlformats.org/officeDocument/2006/relationships/hyperlink" Target="http://pbs.twimg.com/profile_images/303048483/q_s_nuts_logo_normal.jpg" TargetMode="External" /><Relationship Id="rId25" Type="http://schemas.openxmlformats.org/officeDocument/2006/relationships/hyperlink" Target="http://pbs.twimg.com/profile_images/303048483/q_s_nuts_logo_normal.jpg" TargetMode="External" /><Relationship Id="rId26" Type="http://schemas.openxmlformats.org/officeDocument/2006/relationships/hyperlink" Target="http://pbs.twimg.com/profile_images/303048483/q_s_nuts_logo_normal.jpg" TargetMode="External" /><Relationship Id="rId27" Type="http://schemas.openxmlformats.org/officeDocument/2006/relationships/hyperlink" Target="http://pbs.twimg.com/profile_images/303048483/q_s_nuts_logo_normal.jpg" TargetMode="External" /><Relationship Id="rId28" Type="http://schemas.openxmlformats.org/officeDocument/2006/relationships/hyperlink" Target="http://pbs.twimg.com/profile_images/303048483/q_s_nuts_logo_normal.jpg" TargetMode="External" /><Relationship Id="rId29" Type="http://schemas.openxmlformats.org/officeDocument/2006/relationships/hyperlink" Target="http://pbs.twimg.com/profile_images/303048483/q_s_nuts_logo_normal.jpg" TargetMode="External" /><Relationship Id="rId30" Type="http://schemas.openxmlformats.org/officeDocument/2006/relationships/hyperlink" Target="http://pbs.twimg.com/profile_images/303048483/q_s_nuts_logo_normal.jpg" TargetMode="External" /><Relationship Id="rId31" Type="http://schemas.openxmlformats.org/officeDocument/2006/relationships/hyperlink" Target="http://pbs.twimg.com/profile_images/303048483/q_s_nuts_logo_normal.jpg" TargetMode="External" /><Relationship Id="rId32" Type="http://schemas.openxmlformats.org/officeDocument/2006/relationships/hyperlink" Target="http://pbs.twimg.com/profile_images/303048483/q_s_nuts_logo_normal.jpg" TargetMode="External" /><Relationship Id="rId33" Type="http://schemas.openxmlformats.org/officeDocument/2006/relationships/hyperlink" Target="http://pbs.twimg.com/profile_images/303048483/q_s_nuts_logo_normal.jpg" TargetMode="External" /><Relationship Id="rId34" Type="http://schemas.openxmlformats.org/officeDocument/2006/relationships/hyperlink" Target="http://pbs.twimg.com/profile_images/303048483/q_s_nuts_logo_normal.jpg" TargetMode="External" /><Relationship Id="rId35" Type="http://schemas.openxmlformats.org/officeDocument/2006/relationships/hyperlink" Target="http://pbs.twimg.com/profile_images/303048483/q_s_nuts_logo_normal.jpg" TargetMode="External" /><Relationship Id="rId36" Type="http://schemas.openxmlformats.org/officeDocument/2006/relationships/hyperlink" Target="http://pbs.twimg.com/profile_images/303048483/q_s_nuts_logo_normal.jpg" TargetMode="External" /><Relationship Id="rId37" Type="http://schemas.openxmlformats.org/officeDocument/2006/relationships/hyperlink" Target="http://pbs.twimg.com/profile_images/1075172487854481413/5ROdcN5N_normal.jpg" TargetMode="External" /><Relationship Id="rId38" Type="http://schemas.openxmlformats.org/officeDocument/2006/relationships/hyperlink" Target="http://pbs.twimg.com/profile_images/1075172487854481413/5ROdcN5N_normal.jpg" TargetMode="External" /><Relationship Id="rId39" Type="http://schemas.openxmlformats.org/officeDocument/2006/relationships/hyperlink" Target="http://pbs.twimg.com/profile_images/2205167391/kanes_donuts_normal.jpg" TargetMode="External" /><Relationship Id="rId40" Type="http://schemas.openxmlformats.org/officeDocument/2006/relationships/hyperlink" Target="http://pbs.twimg.com/profile_images/2205167391/kanes_donuts_normal.jpg" TargetMode="External" /><Relationship Id="rId41" Type="http://schemas.openxmlformats.org/officeDocument/2006/relationships/hyperlink" Target="http://pbs.twimg.com/profile_images/2205167391/kanes_donuts_normal.jpg" TargetMode="External" /><Relationship Id="rId42" Type="http://schemas.openxmlformats.org/officeDocument/2006/relationships/hyperlink" Target="http://pbs.twimg.com/profile_images/2205167391/kanes_donuts_normal.jpg" TargetMode="External" /><Relationship Id="rId43" Type="http://schemas.openxmlformats.org/officeDocument/2006/relationships/hyperlink" Target="http://pbs.twimg.com/profile_images/2205167391/kanes_donuts_normal.jpg" TargetMode="External" /><Relationship Id="rId44" Type="http://schemas.openxmlformats.org/officeDocument/2006/relationships/hyperlink" Target="http://pbs.twimg.com/profile_images/2205167391/kanes_donuts_normal.jpg" TargetMode="External" /><Relationship Id="rId45" Type="http://schemas.openxmlformats.org/officeDocument/2006/relationships/hyperlink" Target="http://pbs.twimg.com/profile_images/3434386736/22b4202815d6f13bbbebca9e171507dc_normal.jpeg" TargetMode="External" /><Relationship Id="rId46" Type="http://schemas.openxmlformats.org/officeDocument/2006/relationships/hyperlink" Target="http://pbs.twimg.com/profile_images/3434386736/22b4202815d6f13bbbebca9e171507dc_normal.jpeg" TargetMode="External" /><Relationship Id="rId47" Type="http://schemas.openxmlformats.org/officeDocument/2006/relationships/hyperlink" Target="http://pbs.twimg.com/profile_images/3434386736/22b4202815d6f13bbbebca9e171507dc_normal.jpeg" TargetMode="External" /><Relationship Id="rId48" Type="http://schemas.openxmlformats.org/officeDocument/2006/relationships/hyperlink" Target="http://pbs.twimg.com/profile_images/3434386736/22b4202815d6f13bbbebca9e171507dc_normal.jpeg" TargetMode="External" /><Relationship Id="rId49" Type="http://schemas.openxmlformats.org/officeDocument/2006/relationships/hyperlink" Target="http://pbs.twimg.com/profile_images/3434386736/22b4202815d6f13bbbebca9e171507dc_normal.jpeg" TargetMode="External" /><Relationship Id="rId50" Type="http://schemas.openxmlformats.org/officeDocument/2006/relationships/hyperlink" Target="http://pbs.twimg.com/profile_images/3434386736/22b4202815d6f13bbbebca9e171507dc_normal.jpeg" TargetMode="External" /><Relationship Id="rId51" Type="http://schemas.openxmlformats.org/officeDocument/2006/relationships/hyperlink" Target="http://pbs.twimg.com/profile_images/3434386736/22b4202815d6f13bbbebca9e171507dc_normal.jpeg" TargetMode="External" /><Relationship Id="rId52" Type="http://schemas.openxmlformats.org/officeDocument/2006/relationships/hyperlink" Target="http://pbs.twimg.com/profile_images/3434386736/22b4202815d6f13bbbebca9e171507dc_normal.jpeg" TargetMode="External" /><Relationship Id="rId53" Type="http://schemas.openxmlformats.org/officeDocument/2006/relationships/hyperlink" Target="http://pbs.twimg.com/profile_images/3434386736/22b4202815d6f13bbbebca9e171507dc_normal.jpeg" TargetMode="External" /><Relationship Id="rId54" Type="http://schemas.openxmlformats.org/officeDocument/2006/relationships/hyperlink" Target="http://pbs.twimg.com/profile_images/3434386736/22b4202815d6f13bbbebca9e171507dc_normal.jpeg" TargetMode="External" /><Relationship Id="rId55" Type="http://schemas.openxmlformats.org/officeDocument/2006/relationships/hyperlink" Target="http://pbs.twimg.com/profile_images/3434386736/22b4202815d6f13bbbebca9e171507dc_normal.jpeg" TargetMode="External" /><Relationship Id="rId56" Type="http://schemas.openxmlformats.org/officeDocument/2006/relationships/hyperlink" Target="http://pbs.twimg.com/profile_images/1039277864640757760/2iHvMmCi_normal.jpg" TargetMode="External" /><Relationship Id="rId57" Type="http://schemas.openxmlformats.org/officeDocument/2006/relationships/hyperlink" Target="http://pbs.twimg.com/profile_images/730803389764911104/VSXhJbjF_normal.jpg" TargetMode="External" /><Relationship Id="rId58" Type="http://schemas.openxmlformats.org/officeDocument/2006/relationships/hyperlink" Target="http://pbs.twimg.com/profile_images/1039277864640757760/2iHvMmCi_normal.jpg" TargetMode="External" /><Relationship Id="rId59" Type="http://schemas.openxmlformats.org/officeDocument/2006/relationships/hyperlink" Target="http://pbs.twimg.com/profile_images/730803389764911104/VSXhJbjF_normal.jpg" TargetMode="External" /><Relationship Id="rId60" Type="http://schemas.openxmlformats.org/officeDocument/2006/relationships/hyperlink" Target="https://twitter.com/#!/ibbtravel/status/1081535789446692864" TargetMode="External" /><Relationship Id="rId61" Type="http://schemas.openxmlformats.org/officeDocument/2006/relationships/hyperlink" Target="https://twitter.com/#!/qsnuts/status/1081576964878671873" TargetMode="External" /><Relationship Id="rId62" Type="http://schemas.openxmlformats.org/officeDocument/2006/relationships/hyperlink" Target="https://twitter.com/#!/qsnuts/status/1081576964878671873" TargetMode="External" /><Relationship Id="rId63" Type="http://schemas.openxmlformats.org/officeDocument/2006/relationships/hyperlink" Target="https://twitter.com/#!/qsnuts/status/1081746725000396800" TargetMode="External" /><Relationship Id="rId64" Type="http://schemas.openxmlformats.org/officeDocument/2006/relationships/hyperlink" Target="https://twitter.com/#!/qsnuts/status/1081576964878671873" TargetMode="External" /><Relationship Id="rId65" Type="http://schemas.openxmlformats.org/officeDocument/2006/relationships/hyperlink" Target="https://twitter.com/#!/qsnuts/status/1081746725000396800" TargetMode="External" /><Relationship Id="rId66" Type="http://schemas.openxmlformats.org/officeDocument/2006/relationships/hyperlink" Target="https://twitter.com/#!/qsnuts/status/1081576964878671873" TargetMode="External" /><Relationship Id="rId67" Type="http://schemas.openxmlformats.org/officeDocument/2006/relationships/hyperlink" Target="https://twitter.com/#!/qsnuts/status/1081746725000396800" TargetMode="External" /><Relationship Id="rId68" Type="http://schemas.openxmlformats.org/officeDocument/2006/relationships/hyperlink" Target="https://twitter.com/#!/qsnuts/status/1081576964878671873" TargetMode="External" /><Relationship Id="rId69" Type="http://schemas.openxmlformats.org/officeDocument/2006/relationships/hyperlink" Target="https://twitter.com/#!/qsnuts/status/1081746725000396800" TargetMode="External" /><Relationship Id="rId70" Type="http://schemas.openxmlformats.org/officeDocument/2006/relationships/hyperlink" Target="https://twitter.com/#!/qsnuts/status/1081576964878671873" TargetMode="External" /><Relationship Id="rId71" Type="http://schemas.openxmlformats.org/officeDocument/2006/relationships/hyperlink" Target="https://twitter.com/#!/qsnuts/status/1081576964878671873" TargetMode="External" /><Relationship Id="rId72" Type="http://schemas.openxmlformats.org/officeDocument/2006/relationships/hyperlink" Target="https://twitter.com/#!/qsnuts/status/1081746725000396800" TargetMode="External" /><Relationship Id="rId73" Type="http://schemas.openxmlformats.org/officeDocument/2006/relationships/hyperlink" Target="https://twitter.com/#!/qsnuts/status/1081746725000396800" TargetMode="External" /><Relationship Id="rId74" Type="http://schemas.openxmlformats.org/officeDocument/2006/relationships/hyperlink" Target="https://twitter.com/#!/bluebeardfoodie/status/1082069426189594624" TargetMode="External" /><Relationship Id="rId75" Type="http://schemas.openxmlformats.org/officeDocument/2006/relationships/hyperlink" Target="https://twitter.com/#!/bluebeardfoodie/status/1082069426189594624" TargetMode="External" /><Relationship Id="rId76" Type="http://schemas.openxmlformats.org/officeDocument/2006/relationships/hyperlink" Target="https://twitter.com/#!/kanesdonuts/status/1082337182457757697" TargetMode="External" /><Relationship Id="rId77" Type="http://schemas.openxmlformats.org/officeDocument/2006/relationships/hyperlink" Target="https://twitter.com/#!/kanesdonuts/status/1082337182457757697" TargetMode="External" /><Relationship Id="rId78" Type="http://schemas.openxmlformats.org/officeDocument/2006/relationships/hyperlink" Target="https://twitter.com/#!/kanesdonuts/status/1082337182457757697" TargetMode="External" /><Relationship Id="rId79" Type="http://schemas.openxmlformats.org/officeDocument/2006/relationships/hyperlink" Target="https://twitter.com/#!/kanesdonuts/status/1082337198119284740" TargetMode="External" /><Relationship Id="rId80" Type="http://schemas.openxmlformats.org/officeDocument/2006/relationships/hyperlink" Target="https://twitter.com/#!/kanesdonuts/status/1082337198119284740" TargetMode="External" /><Relationship Id="rId81" Type="http://schemas.openxmlformats.org/officeDocument/2006/relationships/hyperlink" Target="https://twitter.com/#!/kanesdonuts/status/1082337198119284740" TargetMode="External" /><Relationship Id="rId82" Type="http://schemas.openxmlformats.org/officeDocument/2006/relationships/hyperlink" Target="https://twitter.com/#!/barbaratibbetts/status/1082300958065868800" TargetMode="External" /><Relationship Id="rId83" Type="http://schemas.openxmlformats.org/officeDocument/2006/relationships/hyperlink" Target="https://twitter.com/#!/barbaratibbetts/status/1081552595800383488" TargetMode="External" /><Relationship Id="rId84" Type="http://schemas.openxmlformats.org/officeDocument/2006/relationships/hyperlink" Target="https://twitter.com/#!/barbaratibbetts/status/1082300958065868800" TargetMode="External" /><Relationship Id="rId85" Type="http://schemas.openxmlformats.org/officeDocument/2006/relationships/hyperlink" Target="https://twitter.com/#!/barbaratibbetts/status/1085261051371945984" TargetMode="External" /><Relationship Id="rId86" Type="http://schemas.openxmlformats.org/officeDocument/2006/relationships/hyperlink" Target="https://twitter.com/#!/barbaratibbetts/status/1081552595800383488" TargetMode="External" /><Relationship Id="rId87" Type="http://schemas.openxmlformats.org/officeDocument/2006/relationships/hyperlink" Target="https://twitter.com/#!/barbaratibbetts/status/1082735297153155072" TargetMode="External" /><Relationship Id="rId88" Type="http://schemas.openxmlformats.org/officeDocument/2006/relationships/hyperlink" Target="https://twitter.com/#!/barbaratibbetts/status/1085261051371945984" TargetMode="External" /><Relationship Id="rId89" Type="http://schemas.openxmlformats.org/officeDocument/2006/relationships/hyperlink" Target="https://twitter.com/#!/barbaratibbetts/status/1081552595800383488" TargetMode="External" /><Relationship Id="rId90" Type="http://schemas.openxmlformats.org/officeDocument/2006/relationships/hyperlink" Target="https://twitter.com/#!/barbaratibbetts/status/1082300958065868800" TargetMode="External" /><Relationship Id="rId91" Type="http://schemas.openxmlformats.org/officeDocument/2006/relationships/hyperlink" Target="https://twitter.com/#!/barbaratibbetts/status/1082735297153155072" TargetMode="External" /><Relationship Id="rId92" Type="http://schemas.openxmlformats.org/officeDocument/2006/relationships/hyperlink" Target="https://twitter.com/#!/barbaratibbetts/status/1085261051371945984" TargetMode="External" /><Relationship Id="rId93" Type="http://schemas.openxmlformats.org/officeDocument/2006/relationships/hyperlink" Target="https://twitter.com/#!/foodbabyny/status/1078825827511554048" TargetMode="External" /><Relationship Id="rId94" Type="http://schemas.openxmlformats.org/officeDocument/2006/relationships/hyperlink" Target="https://twitter.com/#!/macaboston/status/1085871623868219392" TargetMode="External" /><Relationship Id="rId95" Type="http://schemas.openxmlformats.org/officeDocument/2006/relationships/hyperlink" Target="https://twitter.com/#!/foodbabyny/status/1078825827511554048" TargetMode="External" /><Relationship Id="rId96" Type="http://schemas.openxmlformats.org/officeDocument/2006/relationships/hyperlink" Target="https://twitter.com/#!/macaboston/status/1085871623868219392" TargetMode="External" /><Relationship Id="rId97" Type="http://schemas.openxmlformats.org/officeDocument/2006/relationships/hyperlink" Target="https://api.twitter.com/1.1/geo/id/c0b8e8dc81930292.json" TargetMode="External" /><Relationship Id="rId98" Type="http://schemas.openxmlformats.org/officeDocument/2006/relationships/hyperlink" Target="https://api.twitter.com/1.1/geo/id/c0b8e8dc81930292.json" TargetMode="External" /><Relationship Id="rId99" Type="http://schemas.openxmlformats.org/officeDocument/2006/relationships/comments" Target="../comments1.xml" /><Relationship Id="rId100" Type="http://schemas.openxmlformats.org/officeDocument/2006/relationships/vmlDrawing" Target="../drawings/vmlDrawing1.vml" /><Relationship Id="rId101" Type="http://schemas.openxmlformats.org/officeDocument/2006/relationships/table" Target="../tables/table1.xml" /><Relationship Id="rId10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sQiHPvg6NG/?utm_source=ig_twitter_share&amp;igshid=d3oacqryuwfd" TargetMode="External" /><Relationship Id="rId2" Type="http://schemas.openxmlformats.org/officeDocument/2006/relationships/hyperlink" Target="https://www.instagram.com/p/BsUCD7tAezv/?utm_source=ig_twitter_share&amp;igshid=5rtqesd4eafl" TargetMode="External" /><Relationship Id="rId3" Type="http://schemas.openxmlformats.org/officeDocument/2006/relationships/hyperlink" Target="https://www.instagram.com/p/BsVrWTvg6om/?utm_source=ig_twitter_share&amp;igshid=e4fb74ld2g12" TargetMode="External" /><Relationship Id="rId4" Type="http://schemas.openxmlformats.org/officeDocument/2006/relationships/hyperlink" Target="https://www.instagram.com/p/BsQXB1cAI9X/?utm_source=ig_twitter_share&amp;igshid=u0m1nqx968ka" TargetMode="External" /><Relationship Id="rId5" Type="http://schemas.openxmlformats.org/officeDocument/2006/relationships/hyperlink" Target="https://www.instagram.com/p/BsqtXeNg143/?utm_source=ig_twitter_share&amp;igshid=d5y47e88ret1" TargetMode="External" /><Relationship Id="rId6" Type="http://schemas.openxmlformats.org/officeDocument/2006/relationships/hyperlink" Target="https://www.instagram.com/p/BsYw3Cggtfd/?utm_source=ig_twitter_share&amp;igshid=p5ihj5s0wvnr" TargetMode="External" /><Relationship Id="rId7" Type="http://schemas.openxmlformats.org/officeDocument/2006/relationships/hyperlink" Target="https://www.instagram.com/p/Br8-5gvn38y/?utm_source=ig_twitter_share&amp;igshid=j6fm02ai1qu7" TargetMode="External" /><Relationship Id="rId8" Type="http://schemas.openxmlformats.org/officeDocument/2006/relationships/hyperlink" Target="http://pbs.twimg.com/profile_images/692809797104603136/HLNsI6zZ_normal.jpg" TargetMode="External" /><Relationship Id="rId9" Type="http://schemas.openxmlformats.org/officeDocument/2006/relationships/hyperlink" Target="http://pbs.twimg.com/profile_images/303048483/q_s_nuts_logo_normal.jpg" TargetMode="External" /><Relationship Id="rId10" Type="http://schemas.openxmlformats.org/officeDocument/2006/relationships/hyperlink" Target="http://pbs.twimg.com/profile_images/303048483/q_s_nuts_logo_normal.jpg" TargetMode="External" /><Relationship Id="rId11" Type="http://schemas.openxmlformats.org/officeDocument/2006/relationships/hyperlink" Target="http://pbs.twimg.com/profile_images/1075172487854481413/5ROdcN5N_normal.jpg" TargetMode="External" /><Relationship Id="rId12" Type="http://schemas.openxmlformats.org/officeDocument/2006/relationships/hyperlink" Target="http://pbs.twimg.com/profile_images/2205167391/kanes_donuts_normal.jpg" TargetMode="External" /><Relationship Id="rId13" Type="http://schemas.openxmlformats.org/officeDocument/2006/relationships/hyperlink" Target="http://pbs.twimg.com/profile_images/2205167391/kanes_donuts_normal.jpg" TargetMode="External" /><Relationship Id="rId14" Type="http://schemas.openxmlformats.org/officeDocument/2006/relationships/hyperlink" Target="http://pbs.twimg.com/profile_images/3434386736/22b4202815d6f13bbbebca9e171507dc_normal.jpeg" TargetMode="External" /><Relationship Id="rId15" Type="http://schemas.openxmlformats.org/officeDocument/2006/relationships/hyperlink" Target="http://pbs.twimg.com/profile_images/3434386736/22b4202815d6f13bbbebca9e171507dc_normal.jpeg" TargetMode="External" /><Relationship Id="rId16" Type="http://schemas.openxmlformats.org/officeDocument/2006/relationships/hyperlink" Target="http://pbs.twimg.com/profile_images/3434386736/22b4202815d6f13bbbebca9e171507dc_normal.jpeg" TargetMode="External" /><Relationship Id="rId17" Type="http://schemas.openxmlformats.org/officeDocument/2006/relationships/hyperlink" Target="http://pbs.twimg.com/profile_images/3434386736/22b4202815d6f13bbbebca9e171507dc_normal.jpeg" TargetMode="External" /><Relationship Id="rId18" Type="http://schemas.openxmlformats.org/officeDocument/2006/relationships/hyperlink" Target="http://pbs.twimg.com/profile_images/1039277864640757760/2iHvMmCi_normal.jpg" TargetMode="External" /><Relationship Id="rId19" Type="http://schemas.openxmlformats.org/officeDocument/2006/relationships/hyperlink" Target="http://pbs.twimg.com/profile_images/730803389764911104/VSXhJbjF_normal.jpg" TargetMode="External" /><Relationship Id="rId20" Type="http://schemas.openxmlformats.org/officeDocument/2006/relationships/hyperlink" Target="https://twitter.com/#!/ibbtravel/status/1081535789446692864" TargetMode="External" /><Relationship Id="rId21" Type="http://schemas.openxmlformats.org/officeDocument/2006/relationships/hyperlink" Target="https://twitter.com/#!/qsnuts/status/1081576964878671873" TargetMode="External" /><Relationship Id="rId22" Type="http://schemas.openxmlformats.org/officeDocument/2006/relationships/hyperlink" Target="https://twitter.com/#!/qsnuts/status/1081746725000396800" TargetMode="External" /><Relationship Id="rId23" Type="http://schemas.openxmlformats.org/officeDocument/2006/relationships/hyperlink" Target="https://twitter.com/#!/bluebeardfoodie/status/1082069426189594624" TargetMode="External" /><Relationship Id="rId24" Type="http://schemas.openxmlformats.org/officeDocument/2006/relationships/hyperlink" Target="https://twitter.com/#!/kanesdonuts/status/1082337182457757697" TargetMode="External" /><Relationship Id="rId25" Type="http://schemas.openxmlformats.org/officeDocument/2006/relationships/hyperlink" Target="https://twitter.com/#!/kanesdonuts/status/1082337198119284740" TargetMode="External" /><Relationship Id="rId26" Type="http://schemas.openxmlformats.org/officeDocument/2006/relationships/hyperlink" Target="https://twitter.com/#!/barbaratibbetts/status/1082300958065868800" TargetMode="External" /><Relationship Id="rId27" Type="http://schemas.openxmlformats.org/officeDocument/2006/relationships/hyperlink" Target="https://twitter.com/#!/barbaratibbetts/status/1081552595800383488" TargetMode="External" /><Relationship Id="rId28" Type="http://schemas.openxmlformats.org/officeDocument/2006/relationships/hyperlink" Target="https://twitter.com/#!/barbaratibbetts/status/1085261051371945984" TargetMode="External" /><Relationship Id="rId29" Type="http://schemas.openxmlformats.org/officeDocument/2006/relationships/hyperlink" Target="https://twitter.com/#!/barbaratibbetts/status/1082735297153155072" TargetMode="External" /><Relationship Id="rId30" Type="http://schemas.openxmlformats.org/officeDocument/2006/relationships/hyperlink" Target="https://twitter.com/#!/foodbabyny/status/1078825827511554048" TargetMode="External" /><Relationship Id="rId31" Type="http://schemas.openxmlformats.org/officeDocument/2006/relationships/hyperlink" Target="https://twitter.com/#!/macaboston/status/1085871623868219392" TargetMode="External" /><Relationship Id="rId32" Type="http://schemas.openxmlformats.org/officeDocument/2006/relationships/hyperlink" Target="https://api.twitter.com/1.1/geo/id/c0b8e8dc81930292.json" TargetMode="External" /><Relationship Id="rId33" Type="http://schemas.openxmlformats.org/officeDocument/2006/relationships/comments" Target="../comments12.xml" /><Relationship Id="rId34" Type="http://schemas.openxmlformats.org/officeDocument/2006/relationships/vmlDrawing" Target="../drawings/vmlDrawing6.vml" /><Relationship Id="rId35" Type="http://schemas.openxmlformats.org/officeDocument/2006/relationships/table" Target="../tables/table22.xml" /><Relationship Id="rId3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HusCRFNQj" TargetMode="External" /><Relationship Id="rId2" Type="http://schemas.openxmlformats.org/officeDocument/2006/relationships/hyperlink" Target="http://t.co/Q1tjVSeRQy" TargetMode="External" /><Relationship Id="rId3" Type="http://schemas.openxmlformats.org/officeDocument/2006/relationships/hyperlink" Target="http://www.visitnewengland.com/" TargetMode="External" /><Relationship Id="rId4" Type="http://schemas.openxmlformats.org/officeDocument/2006/relationships/hyperlink" Target="http://t.co/t6yXIZSijz" TargetMode="External" /><Relationship Id="rId5" Type="http://schemas.openxmlformats.org/officeDocument/2006/relationships/hyperlink" Target="https://t.co/CD5RcJkcW1" TargetMode="External" /><Relationship Id="rId6" Type="http://schemas.openxmlformats.org/officeDocument/2006/relationships/hyperlink" Target="https://t.co/aOSd35jHmv" TargetMode="External" /><Relationship Id="rId7" Type="http://schemas.openxmlformats.org/officeDocument/2006/relationships/hyperlink" Target="http://t.co/mLzBNmYXaV" TargetMode="External" /><Relationship Id="rId8" Type="http://schemas.openxmlformats.org/officeDocument/2006/relationships/hyperlink" Target="https://www.massvacation.com/" TargetMode="External" /><Relationship Id="rId9" Type="http://schemas.openxmlformats.org/officeDocument/2006/relationships/hyperlink" Target="http://t.co/TiZZ3JF9vj" TargetMode="External" /><Relationship Id="rId10" Type="http://schemas.openxmlformats.org/officeDocument/2006/relationships/hyperlink" Target="https://t.co/ixFW7sEogj" TargetMode="External" /><Relationship Id="rId11" Type="http://schemas.openxmlformats.org/officeDocument/2006/relationships/hyperlink" Target="http://t.co/l4TVYPJWgf" TargetMode="External" /><Relationship Id="rId12" Type="http://schemas.openxmlformats.org/officeDocument/2006/relationships/hyperlink" Target="https://t.co/9cWIjnVXis" TargetMode="External" /><Relationship Id="rId13" Type="http://schemas.openxmlformats.org/officeDocument/2006/relationships/hyperlink" Target="https://bit.ly/2ADf9k6" TargetMode="External" /><Relationship Id="rId14" Type="http://schemas.openxmlformats.org/officeDocument/2006/relationships/hyperlink" Target="https://t.co/4BTKpCWkQ3" TargetMode="External" /><Relationship Id="rId15" Type="http://schemas.openxmlformats.org/officeDocument/2006/relationships/hyperlink" Target="https://t.co/SO1kOOXbDk" TargetMode="External" /><Relationship Id="rId16" Type="http://schemas.openxmlformats.org/officeDocument/2006/relationships/hyperlink" Target="https://pbs.twimg.com/profile_banners/4829933229/1454013467" TargetMode="External" /><Relationship Id="rId17" Type="http://schemas.openxmlformats.org/officeDocument/2006/relationships/hyperlink" Target="https://pbs.twimg.com/profile_banners/43404666/1536328159" TargetMode="External" /><Relationship Id="rId18" Type="http://schemas.openxmlformats.org/officeDocument/2006/relationships/hyperlink" Target="https://pbs.twimg.com/profile_banners/231787632/1424740353" TargetMode="External" /><Relationship Id="rId19" Type="http://schemas.openxmlformats.org/officeDocument/2006/relationships/hyperlink" Target="https://pbs.twimg.com/profile_banners/965860452348637184/1519928931" TargetMode="External" /><Relationship Id="rId20" Type="http://schemas.openxmlformats.org/officeDocument/2006/relationships/hyperlink" Target="https://pbs.twimg.com/profile_banners/30288680/1543593059" TargetMode="External" /><Relationship Id="rId21" Type="http://schemas.openxmlformats.org/officeDocument/2006/relationships/hyperlink" Target="https://pbs.twimg.com/profile_banners/70236851/1545176073" TargetMode="External" /><Relationship Id="rId22" Type="http://schemas.openxmlformats.org/officeDocument/2006/relationships/hyperlink" Target="https://pbs.twimg.com/profile_banners/21351987/1543521688" TargetMode="External" /><Relationship Id="rId23" Type="http://schemas.openxmlformats.org/officeDocument/2006/relationships/hyperlink" Target="https://pbs.twimg.com/profile_banners/49501316/1429647669" TargetMode="External" /><Relationship Id="rId24" Type="http://schemas.openxmlformats.org/officeDocument/2006/relationships/hyperlink" Target="https://pbs.twimg.com/profile_banners/575772555/1428089313" TargetMode="External" /><Relationship Id="rId25" Type="http://schemas.openxmlformats.org/officeDocument/2006/relationships/hyperlink" Target="https://pbs.twimg.com/profile_banners/1301480125/1427387597" TargetMode="External" /><Relationship Id="rId26" Type="http://schemas.openxmlformats.org/officeDocument/2006/relationships/hyperlink" Target="https://pbs.twimg.com/profile_banners/31512743/1517254576" TargetMode="External" /><Relationship Id="rId27" Type="http://schemas.openxmlformats.org/officeDocument/2006/relationships/hyperlink" Target="https://pbs.twimg.com/profile_banners/2601896248/1402514801" TargetMode="External" /><Relationship Id="rId28" Type="http://schemas.openxmlformats.org/officeDocument/2006/relationships/hyperlink" Target="https://pbs.twimg.com/profile_banners/2975807399/1463072080"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2/bg.gif"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9/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pbs.twimg.com/profile_background_images/110429160/g_rg_SheaButter.jpg" TargetMode="External" /><Relationship Id="rId40" Type="http://schemas.openxmlformats.org/officeDocument/2006/relationships/hyperlink" Target="http://abs.twimg.com/images/themes/theme17/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pbs.twimg.com/profile_images/692809797104603136/HLNsI6zZ_normal.jpg" TargetMode="External" /><Relationship Id="rId46" Type="http://schemas.openxmlformats.org/officeDocument/2006/relationships/hyperlink" Target="http://pbs.twimg.com/profile_images/303048483/q_s_nuts_logo_normal.jpg" TargetMode="External" /><Relationship Id="rId47" Type="http://schemas.openxmlformats.org/officeDocument/2006/relationships/hyperlink" Target="http://pbs.twimg.com/profile_images/928293765336457216/cFNme3NU_normal.jpg" TargetMode="External" /><Relationship Id="rId48" Type="http://schemas.openxmlformats.org/officeDocument/2006/relationships/hyperlink" Target="http://pbs.twimg.com/profile_images/483041811552681984/tmSFoMZv_normal.jpeg" TargetMode="External" /><Relationship Id="rId49" Type="http://schemas.openxmlformats.org/officeDocument/2006/relationships/hyperlink" Target="http://pbs.twimg.com/profile_images/521140557238657024/tCiNpd1r_normal.jpeg" TargetMode="External" /><Relationship Id="rId50" Type="http://schemas.openxmlformats.org/officeDocument/2006/relationships/hyperlink" Target="http://pbs.twimg.com/profile_images/875427394080735233/ysv1mFFq_normal.jpg" TargetMode="External" /><Relationship Id="rId51" Type="http://schemas.openxmlformats.org/officeDocument/2006/relationships/hyperlink" Target="http://pbs.twimg.com/profile_images/1235171935/yellowtwitter_normal.jpg" TargetMode="External" /><Relationship Id="rId52" Type="http://schemas.openxmlformats.org/officeDocument/2006/relationships/hyperlink" Target="http://pbs.twimg.com/profile_images/969278157605036041/3ptP_iAE_normal.jpg" TargetMode="External" /><Relationship Id="rId53" Type="http://schemas.openxmlformats.org/officeDocument/2006/relationships/hyperlink" Target="http://pbs.twimg.com/profile_images/1068532782803095552/6RRhwnl6_normal.jpg" TargetMode="External" /><Relationship Id="rId54" Type="http://schemas.openxmlformats.org/officeDocument/2006/relationships/hyperlink" Target="http://pbs.twimg.com/profile_images/1075172487854481413/5ROdcN5N_normal.jpg" TargetMode="External" /><Relationship Id="rId55" Type="http://schemas.openxmlformats.org/officeDocument/2006/relationships/hyperlink" Target="http://pbs.twimg.com/profile_images/459333529009004544/4z3FYs_z_normal.jpeg" TargetMode="External" /><Relationship Id="rId56" Type="http://schemas.openxmlformats.org/officeDocument/2006/relationships/hyperlink" Target="http://pbs.twimg.com/profile_images/626979117012025344/D5qSAfas_normal.jpg" TargetMode="External" /><Relationship Id="rId57" Type="http://schemas.openxmlformats.org/officeDocument/2006/relationships/hyperlink" Target="http://pbs.twimg.com/profile_images/2205167391/kanes_donuts_normal.jpg" TargetMode="External" /><Relationship Id="rId58" Type="http://schemas.openxmlformats.org/officeDocument/2006/relationships/hyperlink" Target="http://pbs.twimg.com/profile_images/3434386736/22b4202815d6f13bbbebca9e171507dc_normal.jpeg" TargetMode="External" /><Relationship Id="rId59" Type="http://schemas.openxmlformats.org/officeDocument/2006/relationships/hyperlink" Target="http://pbs.twimg.com/profile_images/596029243487875073/N3CzEKiV_normal.jpg" TargetMode="External" /><Relationship Id="rId60" Type="http://schemas.openxmlformats.org/officeDocument/2006/relationships/hyperlink" Target="http://pbs.twimg.com/profile_images/1039277864640757760/2iHvMmCi_normal.jpg" TargetMode="External" /><Relationship Id="rId61" Type="http://schemas.openxmlformats.org/officeDocument/2006/relationships/hyperlink" Target="http://pbs.twimg.com/profile_images/730803389764911104/VSXhJbjF_normal.jpg" TargetMode="External" /><Relationship Id="rId62" Type="http://schemas.openxmlformats.org/officeDocument/2006/relationships/hyperlink" Target="https://twitter.com/ibbtravel" TargetMode="External" /><Relationship Id="rId63" Type="http://schemas.openxmlformats.org/officeDocument/2006/relationships/hyperlink" Target="https://twitter.com/qsnuts" TargetMode="External" /><Relationship Id="rId64" Type="http://schemas.openxmlformats.org/officeDocument/2006/relationships/hyperlink" Target="https://twitter.com/tweetnewengland" TargetMode="External" /><Relationship Id="rId65" Type="http://schemas.openxmlformats.org/officeDocument/2006/relationships/hyperlink" Target="https://twitter.com/millno5" TargetMode="External" /><Relationship Id="rId66" Type="http://schemas.openxmlformats.org/officeDocument/2006/relationships/hyperlink" Target="https://twitter.com/farmlowell" TargetMode="External" /><Relationship Id="rId67" Type="http://schemas.openxmlformats.org/officeDocument/2006/relationships/hyperlink" Target="https://twitter.com/bospublicmarket" TargetMode="External" /><Relationship Id="rId68" Type="http://schemas.openxmlformats.org/officeDocument/2006/relationships/hyperlink" Target="https://twitter.com/somwintermarket" TargetMode="External" /><Relationship Id="rId69" Type="http://schemas.openxmlformats.org/officeDocument/2006/relationships/hyperlink" Target="https://twitter.com/bostoninsider" TargetMode="External" /><Relationship Id="rId70" Type="http://schemas.openxmlformats.org/officeDocument/2006/relationships/hyperlink" Target="https://twitter.com/visitma" TargetMode="External" /><Relationship Id="rId71" Type="http://schemas.openxmlformats.org/officeDocument/2006/relationships/hyperlink" Target="https://twitter.com/bluebeardfoodie" TargetMode="External" /><Relationship Id="rId72" Type="http://schemas.openxmlformats.org/officeDocument/2006/relationships/hyperlink" Target="https://twitter.com/visitrichmond" TargetMode="External" /><Relationship Id="rId73" Type="http://schemas.openxmlformats.org/officeDocument/2006/relationships/hyperlink" Target="https://twitter.com/shae_li" TargetMode="External" /><Relationship Id="rId74" Type="http://schemas.openxmlformats.org/officeDocument/2006/relationships/hyperlink" Target="https://twitter.com/kanesdonuts" TargetMode="External" /><Relationship Id="rId75" Type="http://schemas.openxmlformats.org/officeDocument/2006/relationships/hyperlink" Target="https://twitter.com/barbaratibbetts" TargetMode="External" /><Relationship Id="rId76" Type="http://schemas.openxmlformats.org/officeDocument/2006/relationships/hyperlink" Target="https://twitter.com/langhamboston" TargetMode="External" /><Relationship Id="rId77" Type="http://schemas.openxmlformats.org/officeDocument/2006/relationships/hyperlink" Target="https://twitter.com/foodbabyny" TargetMode="External" /><Relationship Id="rId78" Type="http://schemas.openxmlformats.org/officeDocument/2006/relationships/hyperlink" Target="https://twitter.com/macaboston" TargetMode="External" /><Relationship Id="rId79" Type="http://schemas.openxmlformats.org/officeDocument/2006/relationships/comments" Target="../comments2.xml" /><Relationship Id="rId80" Type="http://schemas.openxmlformats.org/officeDocument/2006/relationships/vmlDrawing" Target="../drawings/vmlDrawing2.vml" /><Relationship Id="rId81" Type="http://schemas.openxmlformats.org/officeDocument/2006/relationships/table" Target="../tables/table2.xml" /><Relationship Id="rId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instagram.com/p/Br8-5gvn38y/?utm_source=ig_twitter_share&amp;igshid=j6fm02ai1qu7" TargetMode="External" /><Relationship Id="rId2" Type="http://schemas.openxmlformats.org/officeDocument/2006/relationships/hyperlink" Target="https://www.instagram.com/p/BsqtXeNg143/?utm_source=ig_twitter_share&amp;igshid=d5y47e88ret1" TargetMode="External" /><Relationship Id="rId3" Type="http://schemas.openxmlformats.org/officeDocument/2006/relationships/hyperlink" Target="https://www.instagram.com/p/BsYw3Cggtfd/?utm_source=ig_twitter_share&amp;igshid=p5ihj5s0wvnr" TargetMode="External" /><Relationship Id="rId4" Type="http://schemas.openxmlformats.org/officeDocument/2006/relationships/hyperlink" Target="https://www.instagram.com/p/BsQXB1cAI9X/?utm_source=ig_twitter_share&amp;igshid=u0m1nqx968ka" TargetMode="External" /><Relationship Id="rId5" Type="http://schemas.openxmlformats.org/officeDocument/2006/relationships/hyperlink" Target="https://www.instagram.com/p/BsVrWTvg6om/?utm_source=ig_twitter_share&amp;igshid=e4fb74ld2g12" TargetMode="External" /><Relationship Id="rId6" Type="http://schemas.openxmlformats.org/officeDocument/2006/relationships/hyperlink" Target="https://www.instagram.com/p/BsUCD7tAezv/?utm_source=ig_twitter_share&amp;igshid=5rtqesd4eafl" TargetMode="External" /><Relationship Id="rId7" Type="http://schemas.openxmlformats.org/officeDocument/2006/relationships/hyperlink" Target="https://www.instagram.com/p/BsQiHPvg6NG/?utm_source=ig_twitter_share&amp;igshid=d3oacqryuwfd" TargetMode="External" /><Relationship Id="rId8" Type="http://schemas.openxmlformats.org/officeDocument/2006/relationships/hyperlink" Target="https://ivebeenbit.ca/boston-walking-guide/" TargetMode="External" /><Relationship Id="rId9" Type="http://schemas.openxmlformats.org/officeDocument/2006/relationships/hyperlink" Target="https://twitter.com/i/web/status/1081535789446692864" TargetMode="External" /><Relationship Id="rId10" Type="http://schemas.openxmlformats.org/officeDocument/2006/relationships/hyperlink" Target="https://www.instagram.com/p/BsQiHPvg6NG/?utm_source=ig_twitter_share&amp;igshid=d3oacqryuwfd" TargetMode="External" /><Relationship Id="rId11" Type="http://schemas.openxmlformats.org/officeDocument/2006/relationships/hyperlink" Target="https://www.instagram.com/p/BsqtXeNg143/?utm_source=ig_twitter_share&amp;igshid=d5y47e88ret1" TargetMode="External" /><Relationship Id="rId12" Type="http://schemas.openxmlformats.org/officeDocument/2006/relationships/hyperlink" Target="https://www.instagram.com/p/BsVrWTvg6om/?utm_source=ig_twitter_share&amp;igshid=e4fb74ld2g12" TargetMode="External" /><Relationship Id="rId13" Type="http://schemas.openxmlformats.org/officeDocument/2006/relationships/hyperlink" Target="https://www.instagram.com/p/BsQXB1cAI9X/?utm_source=ig_twitter_share&amp;igshid=u0m1nqx968ka" TargetMode="External" /><Relationship Id="rId14" Type="http://schemas.openxmlformats.org/officeDocument/2006/relationships/hyperlink" Target="https://www.instagram.com/p/BsYw3Cggtfd/?utm_source=ig_twitter_share&amp;igshid=p5ihj5s0wvnr" TargetMode="External" /><Relationship Id="rId15" Type="http://schemas.openxmlformats.org/officeDocument/2006/relationships/hyperlink" Target="https://www.instagram.com/p/Br8-5gvn38y/?utm_source=ig_twitter_share&amp;igshid=j6fm02ai1qu7" TargetMode="External" /><Relationship Id="rId16" Type="http://schemas.openxmlformats.org/officeDocument/2006/relationships/hyperlink" Target="https://www.instagram.com/p/BsUCD7tAezv/?utm_source=ig_twitter_share&amp;igshid=5rtqesd4eafl" TargetMode="External" /><Relationship Id="rId17" Type="http://schemas.openxmlformats.org/officeDocument/2006/relationships/hyperlink" Target="https://ivebeenbit.ca/boston-walking-guide/" TargetMode="External" /><Relationship Id="rId18" Type="http://schemas.openxmlformats.org/officeDocument/2006/relationships/hyperlink" Target="https://twitter.com/i/web/status/1081535789446692864"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489</v>
      </c>
      <c r="BB2" s="13" t="s">
        <v>501</v>
      </c>
      <c r="BC2" s="13" t="s">
        <v>502</v>
      </c>
      <c r="BD2" s="67" t="s">
        <v>709</v>
      </c>
      <c r="BE2" s="67" t="s">
        <v>710</v>
      </c>
      <c r="BF2" s="67" t="s">
        <v>711</v>
      </c>
      <c r="BG2" s="67" t="s">
        <v>712</v>
      </c>
      <c r="BH2" s="67" t="s">
        <v>713</v>
      </c>
      <c r="BI2" s="67" t="s">
        <v>714</v>
      </c>
      <c r="BJ2" s="67" t="s">
        <v>715</v>
      </c>
      <c r="BK2" s="67" t="s">
        <v>716</v>
      </c>
      <c r="BL2" s="67" t="s">
        <v>717</v>
      </c>
    </row>
    <row r="3" spans="1:64" ht="15" customHeight="1">
      <c r="A3" s="84" t="s">
        <v>212</v>
      </c>
      <c r="B3" s="84" t="s">
        <v>212</v>
      </c>
      <c r="C3" s="53" t="s">
        <v>725</v>
      </c>
      <c r="D3" s="54">
        <v>3</v>
      </c>
      <c r="E3" s="65" t="s">
        <v>132</v>
      </c>
      <c r="F3" s="55">
        <v>35</v>
      </c>
      <c r="G3" s="53"/>
      <c r="H3" s="57"/>
      <c r="I3" s="56"/>
      <c r="J3" s="56"/>
      <c r="K3" s="36" t="s">
        <v>65</v>
      </c>
      <c r="L3" s="62">
        <v>3</v>
      </c>
      <c r="M3" s="62"/>
      <c r="N3" s="63"/>
      <c r="O3" s="85" t="s">
        <v>176</v>
      </c>
      <c r="P3" s="87">
        <v>43470.541666666664</v>
      </c>
      <c r="Q3" s="85" t="s">
        <v>231</v>
      </c>
      <c r="R3" s="85" t="s">
        <v>243</v>
      </c>
      <c r="S3" s="85" t="s">
        <v>251</v>
      </c>
      <c r="T3" s="85"/>
      <c r="U3" s="85"/>
      <c r="V3" s="90" t="s">
        <v>259</v>
      </c>
      <c r="W3" s="87">
        <v>43470.541666666664</v>
      </c>
      <c r="X3" s="90" t="s">
        <v>266</v>
      </c>
      <c r="Y3" s="85"/>
      <c r="Z3" s="85"/>
      <c r="AA3" s="91" t="s">
        <v>278</v>
      </c>
      <c r="AB3" s="85"/>
      <c r="AC3" s="85" t="b">
        <v>0</v>
      </c>
      <c r="AD3" s="85">
        <v>0</v>
      </c>
      <c r="AE3" s="91" t="s">
        <v>290</v>
      </c>
      <c r="AF3" s="85" t="b">
        <v>0</v>
      </c>
      <c r="AG3" s="85" t="s">
        <v>292</v>
      </c>
      <c r="AH3" s="85"/>
      <c r="AI3" s="91" t="s">
        <v>290</v>
      </c>
      <c r="AJ3" s="85" t="b">
        <v>0</v>
      </c>
      <c r="AK3" s="85">
        <v>0</v>
      </c>
      <c r="AL3" s="91" t="s">
        <v>290</v>
      </c>
      <c r="AM3" s="85" t="s">
        <v>294</v>
      </c>
      <c r="AN3" s="85" t="b">
        <v>1</v>
      </c>
      <c r="AO3" s="91" t="s">
        <v>278</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0</v>
      </c>
      <c r="BE3" s="52">
        <v>0</v>
      </c>
      <c r="BF3" s="51">
        <v>0</v>
      </c>
      <c r="BG3" s="52">
        <v>0</v>
      </c>
      <c r="BH3" s="51">
        <v>0</v>
      </c>
      <c r="BI3" s="52">
        <v>0</v>
      </c>
      <c r="BJ3" s="51">
        <v>18</v>
      </c>
      <c r="BK3" s="52">
        <v>100</v>
      </c>
      <c r="BL3" s="51">
        <v>18</v>
      </c>
    </row>
    <row r="4" spans="1:64" ht="15" customHeight="1">
      <c r="A4" s="84" t="s">
        <v>213</v>
      </c>
      <c r="B4" s="84" t="s">
        <v>219</v>
      </c>
      <c r="C4" s="53" t="s">
        <v>725</v>
      </c>
      <c r="D4" s="54">
        <v>3</v>
      </c>
      <c r="E4" s="65" t="s">
        <v>132</v>
      </c>
      <c r="F4" s="55">
        <v>35</v>
      </c>
      <c r="G4" s="53"/>
      <c r="H4" s="57"/>
      <c r="I4" s="56"/>
      <c r="J4" s="56"/>
      <c r="K4" s="36" t="s">
        <v>65</v>
      </c>
      <c r="L4" s="83">
        <v>4</v>
      </c>
      <c r="M4" s="83"/>
      <c r="N4" s="63"/>
      <c r="O4" s="86" t="s">
        <v>229</v>
      </c>
      <c r="P4" s="88">
        <v>43470.65528935185</v>
      </c>
      <c r="Q4" s="86" t="s">
        <v>232</v>
      </c>
      <c r="R4" s="89" t="s">
        <v>244</v>
      </c>
      <c r="S4" s="86" t="s">
        <v>252</v>
      </c>
      <c r="T4" s="86" t="s">
        <v>253</v>
      </c>
      <c r="U4" s="86"/>
      <c r="V4" s="89" t="s">
        <v>260</v>
      </c>
      <c r="W4" s="88">
        <v>43470.65528935185</v>
      </c>
      <c r="X4" s="89" t="s">
        <v>267</v>
      </c>
      <c r="Y4" s="86"/>
      <c r="Z4" s="86"/>
      <c r="AA4" s="92" t="s">
        <v>279</v>
      </c>
      <c r="AB4" s="86"/>
      <c r="AC4" s="86" t="b">
        <v>0</v>
      </c>
      <c r="AD4" s="86">
        <v>0</v>
      </c>
      <c r="AE4" s="92" t="s">
        <v>290</v>
      </c>
      <c r="AF4" s="86" t="b">
        <v>0</v>
      </c>
      <c r="AG4" s="86" t="s">
        <v>292</v>
      </c>
      <c r="AH4" s="86"/>
      <c r="AI4" s="92" t="s">
        <v>290</v>
      </c>
      <c r="AJ4" s="86" t="b">
        <v>0</v>
      </c>
      <c r="AK4" s="86">
        <v>0</v>
      </c>
      <c r="AL4" s="92" t="s">
        <v>290</v>
      </c>
      <c r="AM4" s="86" t="s">
        <v>295</v>
      </c>
      <c r="AN4" s="86" t="b">
        <v>0</v>
      </c>
      <c r="AO4" s="92" t="s">
        <v>279</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45">
      <c r="A5" s="84" t="s">
        <v>213</v>
      </c>
      <c r="B5" s="84" t="s">
        <v>220</v>
      </c>
      <c r="C5" s="53" t="s">
        <v>725</v>
      </c>
      <c r="D5" s="54">
        <v>3</v>
      </c>
      <c r="E5" s="65" t="s">
        <v>136</v>
      </c>
      <c r="F5" s="55">
        <v>35</v>
      </c>
      <c r="G5" s="53"/>
      <c r="H5" s="57"/>
      <c r="I5" s="56"/>
      <c r="J5" s="56"/>
      <c r="K5" s="36" t="s">
        <v>65</v>
      </c>
      <c r="L5" s="83">
        <v>5</v>
      </c>
      <c r="M5" s="83"/>
      <c r="N5" s="63"/>
      <c r="O5" s="86" t="s">
        <v>229</v>
      </c>
      <c r="P5" s="88">
        <v>43470.65528935185</v>
      </c>
      <c r="Q5" s="86" t="s">
        <v>232</v>
      </c>
      <c r="R5" s="89" t="s">
        <v>244</v>
      </c>
      <c r="S5" s="86" t="s">
        <v>252</v>
      </c>
      <c r="T5" s="86" t="s">
        <v>253</v>
      </c>
      <c r="U5" s="86"/>
      <c r="V5" s="89" t="s">
        <v>260</v>
      </c>
      <c r="W5" s="88">
        <v>43470.65528935185</v>
      </c>
      <c r="X5" s="89" t="s">
        <v>267</v>
      </c>
      <c r="Y5" s="86"/>
      <c r="Z5" s="86"/>
      <c r="AA5" s="92" t="s">
        <v>279</v>
      </c>
      <c r="AB5" s="86"/>
      <c r="AC5" s="86" t="b">
        <v>0</v>
      </c>
      <c r="AD5" s="86">
        <v>0</v>
      </c>
      <c r="AE5" s="92" t="s">
        <v>290</v>
      </c>
      <c r="AF5" s="86" t="b">
        <v>0</v>
      </c>
      <c r="AG5" s="86" t="s">
        <v>292</v>
      </c>
      <c r="AH5" s="86"/>
      <c r="AI5" s="92" t="s">
        <v>290</v>
      </c>
      <c r="AJ5" s="86" t="b">
        <v>0</v>
      </c>
      <c r="AK5" s="86">
        <v>0</v>
      </c>
      <c r="AL5" s="92" t="s">
        <v>290</v>
      </c>
      <c r="AM5" s="86" t="s">
        <v>295</v>
      </c>
      <c r="AN5" s="86" t="b">
        <v>0</v>
      </c>
      <c r="AO5" s="92" t="s">
        <v>279</v>
      </c>
      <c r="AP5" s="86" t="s">
        <v>176</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c r="BE5" s="52"/>
      <c r="BF5" s="51"/>
      <c r="BG5" s="52"/>
      <c r="BH5" s="51"/>
      <c r="BI5" s="52"/>
      <c r="BJ5" s="51"/>
      <c r="BK5" s="52"/>
      <c r="BL5" s="51"/>
    </row>
    <row r="6" spans="1:64" ht="45">
      <c r="A6" s="84" t="s">
        <v>213</v>
      </c>
      <c r="B6" s="84" t="s">
        <v>220</v>
      </c>
      <c r="C6" s="53" t="s">
        <v>725</v>
      </c>
      <c r="D6" s="54">
        <v>3</v>
      </c>
      <c r="E6" s="65" t="s">
        <v>136</v>
      </c>
      <c r="F6" s="55">
        <v>35</v>
      </c>
      <c r="G6" s="53"/>
      <c r="H6" s="57"/>
      <c r="I6" s="56"/>
      <c r="J6" s="56"/>
      <c r="K6" s="36" t="s">
        <v>65</v>
      </c>
      <c r="L6" s="83">
        <v>6</v>
      </c>
      <c r="M6" s="83"/>
      <c r="N6" s="63"/>
      <c r="O6" s="86" t="s">
        <v>229</v>
      </c>
      <c r="P6" s="88">
        <v>43471.12373842593</v>
      </c>
      <c r="Q6" s="86" t="s">
        <v>233</v>
      </c>
      <c r="R6" s="86"/>
      <c r="S6" s="86"/>
      <c r="T6" s="86" t="s">
        <v>253</v>
      </c>
      <c r="U6" s="86"/>
      <c r="V6" s="89" t="s">
        <v>260</v>
      </c>
      <c r="W6" s="88">
        <v>43471.12373842593</v>
      </c>
      <c r="X6" s="89" t="s">
        <v>268</v>
      </c>
      <c r="Y6" s="86"/>
      <c r="Z6" s="86"/>
      <c r="AA6" s="92" t="s">
        <v>280</v>
      </c>
      <c r="AB6" s="86"/>
      <c r="AC6" s="86" t="b">
        <v>0</v>
      </c>
      <c r="AD6" s="86">
        <v>0</v>
      </c>
      <c r="AE6" s="92" t="s">
        <v>290</v>
      </c>
      <c r="AF6" s="86" t="b">
        <v>0</v>
      </c>
      <c r="AG6" s="86" t="s">
        <v>292</v>
      </c>
      <c r="AH6" s="86"/>
      <c r="AI6" s="92" t="s">
        <v>290</v>
      </c>
      <c r="AJ6" s="86" t="b">
        <v>0</v>
      </c>
      <c r="AK6" s="86">
        <v>0</v>
      </c>
      <c r="AL6" s="92" t="s">
        <v>279</v>
      </c>
      <c r="AM6" s="86" t="s">
        <v>296</v>
      </c>
      <c r="AN6" s="86" t="b">
        <v>0</v>
      </c>
      <c r="AO6" s="92" t="s">
        <v>279</v>
      </c>
      <c r="AP6" s="86" t="s">
        <v>176</v>
      </c>
      <c r="AQ6" s="86">
        <v>0</v>
      </c>
      <c r="AR6" s="86">
        <v>0</v>
      </c>
      <c r="AS6" s="86"/>
      <c r="AT6" s="86"/>
      <c r="AU6" s="86"/>
      <c r="AV6" s="86"/>
      <c r="AW6" s="86"/>
      <c r="AX6" s="86"/>
      <c r="AY6" s="86"/>
      <c r="AZ6" s="86"/>
      <c r="BA6">
        <v>2</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213</v>
      </c>
      <c r="B7" s="84" t="s">
        <v>221</v>
      </c>
      <c r="C7" s="53" t="s">
        <v>725</v>
      </c>
      <c r="D7" s="54">
        <v>3</v>
      </c>
      <c r="E7" s="65" t="s">
        <v>136</v>
      </c>
      <c r="F7" s="55">
        <v>35</v>
      </c>
      <c r="G7" s="53"/>
      <c r="H7" s="57"/>
      <c r="I7" s="56"/>
      <c r="J7" s="56"/>
      <c r="K7" s="36" t="s">
        <v>65</v>
      </c>
      <c r="L7" s="83">
        <v>7</v>
      </c>
      <c r="M7" s="83"/>
      <c r="N7" s="63"/>
      <c r="O7" s="86" t="s">
        <v>229</v>
      </c>
      <c r="P7" s="88">
        <v>43470.65528935185</v>
      </c>
      <c r="Q7" s="86" t="s">
        <v>232</v>
      </c>
      <c r="R7" s="89" t="s">
        <v>244</v>
      </c>
      <c r="S7" s="86" t="s">
        <v>252</v>
      </c>
      <c r="T7" s="86" t="s">
        <v>253</v>
      </c>
      <c r="U7" s="86"/>
      <c r="V7" s="89" t="s">
        <v>260</v>
      </c>
      <c r="W7" s="88">
        <v>43470.65528935185</v>
      </c>
      <c r="X7" s="89" t="s">
        <v>267</v>
      </c>
      <c r="Y7" s="86"/>
      <c r="Z7" s="86"/>
      <c r="AA7" s="92" t="s">
        <v>279</v>
      </c>
      <c r="AB7" s="86"/>
      <c r="AC7" s="86" t="b">
        <v>0</v>
      </c>
      <c r="AD7" s="86">
        <v>0</v>
      </c>
      <c r="AE7" s="92" t="s">
        <v>290</v>
      </c>
      <c r="AF7" s="86" t="b">
        <v>0</v>
      </c>
      <c r="AG7" s="86" t="s">
        <v>292</v>
      </c>
      <c r="AH7" s="86"/>
      <c r="AI7" s="92" t="s">
        <v>290</v>
      </c>
      <c r="AJ7" s="86" t="b">
        <v>0</v>
      </c>
      <c r="AK7" s="86">
        <v>0</v>
      </c>
      <c r="AL7" s="92" t="s">
        <v>290</v>
      </c>
      <c r="AM7" s="86" t="s">
        <v>295</v>
      </c>
      <c r="AN7" s="86" t="b">
        <v>0</v>
      </c>
      <c r="AO7" s="92" t="s">
        <v>279</v>
      </c>
      <c r="AP7" s="86" t="s">
        <v>176</v>
      </c>
      <c r="AQ7" s="86">
        <v>0</v>
      </c>
      <c r="AR7" s="86">
        <v>0</v>
      </c>
      <c r="AS7" s="86"/>
      <c r="AT7" s="86"/>
      <c r="AU7" s="86"/>
      <c r="AV7" s="86"/>
      <c r="AW7" s="86"/>
      <c r="AX7" s="86"/>
      <c r="AY7" s="86"/>
      <c r="AZ7" s="86"/>
      <c r="BA7">
        <v>2</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213</v>
      </c>
      <c r="B8" s="84" t="s">
        <v>221</v>
      </c>
      <c r="C8" s="53" t="s">
        <v>725</v>
      </c>
      <c r="D8" s="54">
        <v>3</v>
      </c>
      <c r="E8" s="65" t="s">
        <v>136</v>
      </c>
      <c r="F8" s="55">
        <v>35</v>
      </c>
      <c r="G8" s="53"/>
      <c r="H8" s="57"/>
      <c r="I8" s="56"/>
      <c r="J8" s="56"/>
      <c r="K8" s="36" t="s">
        <v>65</v>
      </c>
      <c r="L8" s="83">
        <v>8</v>
      </c>
      <c r="M8" s="83"/>
      <c r="N8" s="63"/>
      <c r="O8" s="86" t="s">
        <v>229</v>
      </c>
      <c r="P8" s="88">
        <v>43471.12373842593</v>
      </c>
      <c r="Q8" s="86" t="s">
        <v>233</v>
      </c>
      <c r="R8" s="86"/>
      <c r="S8" s="86"/>
      <c r="T8" s="86" t="s">
        <v>253</v>
      </c>
      <c r="U8" s="86"/>
      <c r="V8" s="89" t="s">
        <v>260</v>
      </c>
      <c r="W8" s="88">
        <v>43471.12373842593</v>
      </c>
      <c r="X8" s="89" t="s">
        <v>268</v>
      </c>
      <c r="Y8" s="86"/>
      <c r="Z8" s="86"/>
      <c r="AA8" s="92" t="s">
        <v>280</v>
      </c>
      <c r="AB8" s="86"/>
      <c r="AC8" s="86" t="b">
        <v>0</v>
      </c>
      <c r="AD8" s="86">
        <v>0</v>
      </c>
      <c r="AE8" s="92" t="s">
        <v>290</v>
      </c>
      <c r="AF8" s="86" t="b">
        <v>0</v>
      </c>
      <c r="AG8" s="86" t="s">
        <v>292</v>
      </c>
      <c r="AH8" s="86"/>
      <c r="AI8" s="92" t="s">
        <v>290</v>
      </c>
      <c r="AJ8" s="86" t="b">
        <v>0</v>
      </c>
      <c r="AK8" s="86">
        <v>0</v>
      </c>
      <c r="AL8" s="92" t="s">
        <v>279</v>
      </c>
      <c r="AM8" s="86" t="s">
        <v>296</v>
      </c>
      <c r="AN8" s="86" t="b">
        <v>0</v>
      </c>
      <c r="AO8" s="92" t="s">
        <v>279</v>
      </c>
      <c r="AP8" s="86" t="s">
        <v>176</v>
      </c>
      <c r="AQ8" s="86">
        <v>0</v>
      </c>
      <c r="AR8" s="86">
        <v>0</v>
      </c>
      <c r="AS8" s="86"/>
      <c r="AT8" s="86"/>
      <c r="AU8" s="86"/>
      <c r="AV8" s="86"/>
      <c r="AW8" s="86"/>
      <c r="AX8" s="86"/>
      <c r="AY8" s="86"/>
      <c r="AZ8" s="86"/>
      <c r="BA8">
        <v>2</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213</v>
      </c>
      <c r="B9" s="84" t="s">
        <v>222</v>
      </c>
      <c r="C9" s="53" t="s">
        <v>725</v>
      </c>
      <c r="D9" s="54">
        <v>3</v>
      </c>
      <c r="E9" s="65" t="s">
        <v>136</v>
      </c>
      <c r="F9" s="55">
        <v>35</v>
      </c>
      <c r="G9" s="53"/>
      <c r="H9" s="57"/>
      <c r="I9" s="56"/>
      <c r="J9" s="56"/>
      <c r="K9" s="36" t="s">
        <v>65</v>
      </c>
      <c r="L9" s="83">
        <v>9</v>
      </c>
      <c r="M9" s="83"/>
      <c r="N9" s="63"/>
      <c r="O9" s="86" t="s">
        <v>229</v>
      </c>
      <c r="P9" s="88">
        <v>43470.65528935185</v>
      </c>
      <c r="Q9" s="86" t="s">
        <v>232</v>
      </c>
      <c r="R9" s="89" t="s">
        <v>244</v>
      </c>
      <c r="S9" s="86" t="s">
        <v>252</v>
      </c>
      <c r="T9" s="86" t="s">
        <v>253</v>
      </c>
      <c r="U9" s="86"/>
      <c r="V9" s="89" t="s">
        <v>260</v>
      </c>
      <c r="W9" s="88">
        <v>43470.65528935185</v>
      </c>
      <c r="X9" s="89" t="s">
        <v>267</v>
      </c>
      <c r="Y9" s="86"/>
      <c r="Z9" s="86"/>
      <c r="AA9" s="92" t="s">
        <v>279</v>
      </c>
      <c r="AB9" s="86"/>
      <c r="AC9" s="86" t="b">
        <v>0</v>
      </c>
      <c r="AD9" s="86">
        <v>0</v>
      </c>
      <c r="AE9" s="92" t="s">
        <v>290</v>
      </c>
      <c r="AF9" s="86" t="b">
        <v>0</v>
      </c>
      <c r="AG9" s="86" t="s">
        <v>292</v>
      </c>
      <c r="AH9" s="86"/>
      <c r="AI9" s="92" t="s">
        <v>290</v>
      </c>
      <c r="AJ9" s="86" t="b">
        <v>0</v>
      </c>
      <c r="AK9" s="86">
        <v>0</v>
      </c>
      <c r="AL9" s="92" t="s">
        <v>290</v>
      </c>
      <c r="AM9" s="86" t="s">
        <v>295</v>
      </c>
      <c r="AN9" s="86" t="b">
        <v>0</v>
      </c>
      <c r="AO9" s="92" t="s">
        <v>279</v>
      </c>
      <c r="AP9" s="86" t="s">
        <v>176</v>
      </c>
      <c r="AQ9" s="86">
        <v>0</v>
      </c>
      <c r="AR9" s="86">
        <v>0</v>
      </c>
      <c r="AS9" s="86"/>
      <c r="AT9" s="86"/>
      <c r="AU9" s="86"/>
      <c r="AV9" s="86"/>
      <c r="AW9" s="86"/>
      <c r="AX9" s="86"/>
      <c r="AY9" s="86"/>
      <c r="AZ9" s="86"/>
      <c r="BA9">
        <v>2</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213</v>
      </c>
      <c r="B10" s="84" t="s">
        <v>222</v>
      </c>
      <c r="C10" s="53" t="s">
        <v>725</v>
      </c>
      <c r="D10" s="54">
        <v>3</v>
      </c>
      <c r="E10" s="65" t="s">
        <v>136</v>
      </c>
      <c r="F10" s="55">
        <v>35</v>
      </c>
      <c r="G10" s="53"/>
      <c r="H10" s="57"/>
      <c r="I10" s="56"/>
      <c r="J10" s="56"/>
      <c r="K10" s="36" t="s">
        <v>65</v>
      </c>
      <c r="L10" s="83">
        <v>10</v>
      </c>
      <c r="M10" s="83"/>
      <c r="N10" s="63"/>
      <c r="O10" s="86" t="s">
        <v>229</v>
      </c>
      <c r="P10" s="88">
        <v>43471.12373842593</v>
      </c>
      <c r="Q10" s="86" t="s">
        <v>233</v>
      </c>
      <c r="R10" s="86"/>
      <c r="S10" s="86"/>
      <c r="T10" s="86" t="s">
        <v>253</v>
      </c>
      <c r="U10" s="86"/>
      <c r="V10" s="89" t="s">
        <v>260</v>
      </c>
      <c r="W10" s="88">
        <v>43471.12373842593</v>
      </c>
      <c r="X10" s="89" t="s">
        <v>268</v>
      </c>
      <c r="Y10" s="86"/>
      <c r="Z10" s="86"/>
      <c r="AA10" s="92" t="s">
        <v>280</v>
      </c>
      <c r="AB10" s="86"/>
      <c r="AC10" s="86" t="b">
        <v>0</v>
      </c>
      <c r="AD10" s="86">
        <v>0</v>
      </c>
      <c r="AE10" s="92" t="s">
        <v>290</v>
      </c>
      <c r="AF10" s="86" t="b">
        <v>0</v>
      </c>
      <c r="AG10" s="86" t="s">
        <v>292</v>
      </c>
      <c r="AH10" s="86"/>
      <c r="AI10" s="92" t="s">
        <v>290</v>
      </c>
      <c r="AJ10" s="86" t="b">
        <v>0</v>
      </c>
      <c r="AK10" s="86">
        <v>0</v>
      </c>
      <c r="AL10" s="92" t="s">
        <v>279</v>
      </c>
      <c r="AM10" s="86" t="s">
        <v>296</v>
      </c>
      <c r="AN10" s="86" t="b">
        <v>0</v>
      </c>
      <c r="AO10" s="92" t="s">
        <v>279</v>
      </c>
      <c r="AP10" s="86" t="s">
        <v>176</v>
      </c>
      <c r="AQ10" s="86">
        <v>0</v>
      </c>
      <c r="AR10" s="86">
        <v>0</v>
      </c>
      <c r="AS10" s="86"/>
      <c r="AT10" s="86"/>
      <c r="AU10" s="86"/>
      <c r="AV10" s="86"/>
      <c r="AW10" s="86"/>
      <c r="AX10" s="86"/>
      <c r="AY10" s="86"/>
      <c r="AZ10" s="86"/>
      <c r="BA10">
        <v>2</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213</v>
      </c>
      <c r="B11" s="84" t="s">
        <v>223</v>
      </c>
      <c r="C11" s="53" t="s">
        <v>725</v>
      </c>
      <c r="D11" s="54">
        <v>3</v>
      </c>
      <c r="E11" s="65" t="s">
        <v>136</v>
      </c>
      <c r="F11" s="55">
        <v>35</v>
      </c>
      <c r="G11" s="53"/>
      <c r="H11" s="57"/>
      <c r="I11" s="56"/>
      <c r="J11" s="56"/>
      <c r="K11" s="36" t="s">
        <v>65</v>
      </c>
      <c r="L11" s="83">
        <v>11</v>
      </c>
      <c r="M11" s="83"/>
      <c r="N11" s="63"/>
      <c r="O11" s="86" t="s">
        <v>229</v>
      </c>
      <c r="P11" s="88">
        <v>43470.65528935185</v>
      </c>
      <c r="Q11" s="86" t="s">
        <v>232</v>
      </c>
      <c r="R11" s="89" t="s">
        <v>244</v>
      </c>
      <c r="S11" s="86" t="s">
        <v>252</v>
      </c>
      <c r="T11" s="86" t="s">
        <v>253</v>
      </c>
      <c r="U11" s="86"/>
      <c r="V11" s="89" t="s">
        <v>260</v>
      </c>
      <c r="W11" s="88">
        <v>43470.65528935185</v>
      </c>
      <c r="X11" s="89" t="s">
        <v>267</v>
      </c>
      <c r="Y11" s="86"/>
      <c r="Z11" s="86"/>
      <c r="AA11" s="92" t="s">
        <v>279</v>
      </c>
      <c r="AB11" s="86"/>
      <c r="AC11" s="86" t="b">
        <v>0</v>
      </c>
      <c r="AD11" s="86">
        <v>0</v>
      </c>
      <c r="AE11" s="92" t="s">
        <v>290</v>
      </c>
      <c r="AF11" s="86" t="b">
        <v>0</v>
      </c>
      <c r="AG11" s="86" t="s">
        <v>292</v>
      </c>
      <c r="AH11" s="86"/>
      <c r="AI11" s="92" t="s">
        <v>290</v>
      </c>
      <c r="AJ11" s="86" t="b">
        <v>0</v>
      </c>
      <c r="AK11" s="86">
        <v>0</v>
      </c>
      <c r="AL11" s="92" t="s">
        <v>290</v>
      </c>
      <c r="AM11" s="86" t="s">
        <v>295</v>
      </c>
      <c r="AN11" s="86" t="b">
        <v>0</v>
      </c>
      <c r="AO11" s="92" t="s">
        <v>279</v>
      </c>
      <c r="AP11" s="86" t="s">
        <v>176</v>
      </c>
      <c r="AQ11" s="86">
        <v>0</v>
      </c>
      <c r="AR11" s="86">
        <v>0</v>
      </c>
      <c r="AS11" s="86"/>
      <c r="AT11" s="86"/>
      <c r="AU11" s="86"/>
      <c r="AV11" s="86"/>
      <c r="AW11" s="86"/>
      <c r="AX11" s="86"/>
      <c r="AY11" s="86"/>
      <c r="AZ11" s="86"/>
      <c r="BA11">
        <v>2</v>
      </c>
      <c r="BB11" s="85" t="str">
        <f>REPLACE(INDEX(GroupVertices[Group],MATCH(Edges[[#This Row],[Vertex 1]],GroupVertices[Vertex],0)),1,1,"")</f>
        <v>1</v>
      </c>
      <c r="BC11" s="85" t="str">
        <f>REPLACE(INDEX(GroupVertices[Group],MATCH(Edges[[#This Row],[Vertex 2]],GroupVertices[Vertex],0)),1,1,"")</f>
        <v>1</v>
      </c>
      <c r="BD11" s="51"/>
      <c r="BE11" s="52"/>
      <c r="BF11" s="51"/>
      <c r="BG11" s="52"/>
      <c r="BH11" s="51"/>
      <c r="BI11" s="52"/>
      <c r="BJ11" s="51"/>
      <c r="BK11" s="52"/>
      <c r="BL11" s="51"/>
    </row>
    <row r="12" spans="1:64" ht="45">
      <c r="A12" s="84" t="s">
        <v>213</v>
      </c>
      <c r="B12" s="84" t="s">
        <v>223</v>
      </c>
      <c r="C12" s="53" t="s">
        <v>725</v>
      </c>
      <c r="D12" s="54">
        <v>3</v>
      </c>
      <c r="E12" s="65" t="s">
        <v>136</v>
      </c>
      <c r="F12" s="55">
        <v>35</v>
      </c>
      <c r="G12" s="53"/>
      <c r="H12" s="57"/>
      <c r="I12" s="56"/>
      <c r="J12" s="56"/>
      <c r="K12" s="36" t="s">
        <v>65</v>
      </c>
      <c r="L12" s="83">
        <v>12</v>
      </c>
      <c r="M12" s="83"/>
      <c r="N12" s="63"/>
      <c r="O12" s="86" t="s">
        <v>229</v>
      </c>
      <c r="P12" s="88">
        <v>43471.12373842593</v>
      </c>
      <c r="Q12" s="86" t="s">
        <v>233</v>
      </c>
      <c r="R12" s="86"/>
      <c r="S12" s="86"/>
      <c r="T12" s="86" t="s">
        <v>253</v>
      </c>
      <c r="U12" s="86"/>
      <c r="V12" s="89" t="s">
        <v>260</v>
      </c>
      <c r="W12" s="88">
        <v>43471.12373842593</v>
      </c>
      <c r="X12" s="89" t="s">
        <v>268</v>
      </c>
      <c r="Y12" s="86"/>
      <c r="Z12" s="86"/>
      <c r="AA12" s="92" t="s">
        <v>280</v>
      </c>
      <c r="AB12" s="86"/>
      <c r="AC12" s="86" t="b">
        <v>0</v>
      </c>
      <c r="AD12" s="86">
        <v>0</v>
      </c>
      <c r="AE12" s="92" t="s">
        <v>290</v>
      </c>
      <c r="AF12" s="86" t="b">
        <v>0</v>
      </c>
      <c r="AG12" s="86" t="s">
        <v>292</v>
      </c>
      <c r="AH12" s="86"/>
      <c r="AI12" s="92" t="s">
        <v>290</v>
      </c>
      <c r="AJ12" s="86" t="b">
        <v>0</v>
      </c>
      <c r="AK12" s="86">
        <v>0</v>
      </c>
      <c r="AL12" s="92" t="s">
        <v>279</v>
      </c>
      <c r="AM12" s="86" t="s">
        <v>296</v>
      </c>
      <c r="AN12" s="86" t="b">
        <v>0</v>
      </c>
      <c r="AO12" s="92" t="s">
        <v>279</v>
      </c>
      <c r="AP12" s="86" t="s">
        <v>176</v>
      </c>
      <c r="AQ12" s="86">
        <v>0</v>
      </c>
      <c r="AR12" s="86">
        <v>0</v>
      </c>
      <c r="AS12" s="86"/>
      <c r="AT12" s="86"/>
      <c r="AU12" s="86"/>
      <c r="AV12" s="86"/>
      <c r="AW12" s="86"/>
      <c r="AX12" s="86"/>
      <c r="AY12" s="86"/>
      <c r="AZ12" s="86"/>
      <c r="BA12">
        <v>2</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213</v>
      </c>
      <c r="B13" s="84" t="s">
        <v>224</v>
      </c>
      <c r="C13" s="53" t="s">
        <v>725</v>
      </c>
      <c r="D13" s="54">
        <v>3</v>
      </c>
      <c r="E13" s="65" t="s">
        <v>136</v>
      </c>
      <c r="F13" s="55">
        <v>35</v>
      </c>
      <c r="G13" s="53"/>
      <c r="H13" s="57"/>
      <c r="I13" s="56"/>
      <c r="J13" s="56"/>
      <c r="K13" s="36" t="s">
        <v>65</v>
      </c>
      <c r="L13" s="83">
        <v>13</v>
      </c>
      <c r="M13" s="83"/>
      <c r="N13" s="63"/>
      <c r="O13" s="86" t="s">
        <v>229</v>
      </c>
      <c r="P13" s="88">
        <v>43470.65528935185</v>
      </c>
      <c r="Q13" s="86" t="s">
        <v>232</v>
      </c>
      <c r="R13" s="89" t="s">
        <v>244</v>
      </c>
      <c r="S13" s="86" t="s">
        <v>252</v>
      </c>
      <c r="T13" s="86" t="s">
        <v>253</v>
      </c>
      <c r="U13" s="86"/>
      <c r="V13" s="89" t="s">
        <v>260</v>
      </c>
      <c r="W13" s="88">
        <v>43470.65528935185</v>
      </c>
      <c r="X13" s="89" t="s">
        <v>267</v>
      </c>
      <c r="Y13" s="86"/>
      <c r="Z13" s="86"/>
      <c r="AA13" s="92" t="s">
        <v>279</v>
      </c>
      <c r="AB13" s="86"/>
      <c r="AC13" s="86" t="b">
        <v>0</v>
      </c>
      <c r="AD13" s="86">
        <v>0</v>
      </c>
      <c r="AE13" s="92" t="s">
        <v>290</v>
      </c>
      <c r="AF13" s="86" t="b">
        <v>0</v>
      </c>
      <c r="AG13" s="86" t="s">
        <v>292</v>
      </c>
      <c r="AH13" s="86"/>
      <c r="AI13" s="92" t="s">
        <v>290</v>
      </c>
      <c r="AJ13" s="86" t="b">
        <v>0</v>
      </c>
      <c r="AK13" s="86">
        <v>0</v>
      </c>
      <c r="AL13" s="92" t="s">
        <v>290</v>
      </c>
      <c r="AM13" s="86" t="s">
        <v>295</v>
      </c>
      <c r="AN13" s="86" t="b">
        <v>0</v>
      </c>
      <c r="AO13" s="92" t="s">
        <v>279</v>
      </c>
      <c r="AP13" s="86" t="s">
        <v>176</v>
      </c>
      <c r="AQ13" s="86">
        <v>0</v>
      </c>
      <c r="AR13" s="86">
        <v>0</v>
      </c>
      <c r="AS13" s="86"/>
      <c r="AT13" s="86"/>
      <c r="AU13" s="86"/>
      <c r="AV13" s="86"/>
      <c r="AW13" s="86"/>
      <c r="AX13" s="86"/>
      <c r="AY13" s="86"/>
      <c r="AZ13" s="86"/>
      <c r="BA13">
        <v>2</v>
      </c>
      <c r="BB13" s="85" t="str">
        <f>REPLACE(INDEX(GroupVertices[Group],MATCH(Edges[[#This Row],[Vertex 1]],GroupVertices[Vertex],0)),1,1,"")</f>
        <v>1</v>
      </c>
      <c r="BC13" s="85" t="str">
        <f>REPLACE(INDEX(GroupVertices[Group],MATCH(Edges[[#This Row],[Vertex 2]],GroupVertices[Vertex],0)),1,1,"")</f>
        <v>3</v>
      </c>
      <c r="BD13" s="51"/>
      <c r="BE13" s="52"/>
      <c r="BF13" s="51"/>
      <c r="BG13" s="52"/>
      <c r="BH13" s="51"/>
      <c r="BI13" s="52"/>
      <c r="BJ13" s="51"/>
      <c r="BK13" s="52"/>
      <c r="BL13" s="51"/>
    </row>
    <row r="14" spans="1:64" ht="45">
      <c r="A14" s="84" t="s">
        <v>213</v>
      </c>
      <c r="B14" s="84" t="s">
        <v>225</v>
      </c>
      <c r="C14" s="53" t="s">
        <v>725</v>
      </c>
      <c r="D14" s="54">
        <v>3</v>
      </c>
      <c r="E14" s="65" t="s">
        <v>136</v>
      </c>
      <c r="F14" s="55">
        <v>35</v>
      </c>
      <c r="G14" s="53"/>
      <c r="H14" s="57"/>
      <c r="I14" s="56"/>
      <c r="J14" s="56"/>
      <c r="K14" s="36" t="s">
        <v>65</v>
      </c>
      <c r="L14" s="83">
        <v>14</v>
      </c>
      <c r="M14" s="83"/>
      <c r="N14" s="63"/>
      <c r="O14" s="86" t="s">
        <v>229</v>
      </c>
      <c r="P14" s="88">
        <v>43470.65528935185</v>
      </c>
      <c r="Q14" s="86" t="s">
        <v>232</v>
      </c>
      <c r="R14" s="89" t="s">
        <v>244</v>
      </c>
      <c r="S14" s="86" t="s">
        <v>252</v>
      </c>
      <c r="T14" s="86" t="s">
        <v>253</v>
      </c>
      <c r="U14" s="86"/>
      <c r="V14" s="89" t="s">
        <v>260</v>
      </c>
      <c r="W14" s="88">
        <v>43470.65528935185</v>
      </c>
      <c r="X14" s="89" t="s">
        <v>267</v>
      </c>
      <c r="Y14" s="86"/>
      <c r="Z14" s="86"/>
      <c r="AA14" s="92" t="s">
        <v>279</v>
      </c>
      <c r="AB14" s="86"/>
      <c r="AC14" s="86" t="b">
        <v>0</v>
      </c>
      <c r="AD14" s="86">
        <v>0</v>
      </c>
      <c r="AE14" s="92" t="s">
        <v>290</v>
      </c>
      <c r="AF14" s="86" t="b">
        <v>0</v>
      </c>
      <c r="AG14" s="86" t="s">
        <v>292</v>
      </c>
      <c r="AH14" s="86"/>
      <c r="AI14" s="92" t="s">
        <v>290</v>
      </c>
      <c r="AJ14" s="86" t="b">
        <v>0</v>
      </c>
      <c r="AK14" s="86">
        <v>0</v>
      </c>
      <c r="AL14" s="92" t="s">
        <v>290</v>
      </c>
      <c r="AM14" s="86" t="s">
        <v>295</v>
      </c>
      <c r="AN14" s="86" t="b">
        <v>0</v>
      </c>
      <c r="AO14" s="92" t="s">
        <v>279</v>
      </c>
      <c r="AP14" s="86" t="s">
        <v>176</v>
      </c>
      <c r="AQ14" s="86">
        <v>0</v>
      </c>
      <c r="AR14" s="86">
        <v>0</v>
      </c>
      <c r="AS14" s="86"/>
      <c r="AT14" s="86"/>
      <c r="AU14" s="86"/>
      <c r="AV14" s="86"/>
      <c r="AW14" s="86"/>
      <c r="AX14" s="86"/>
      <c r="AY14" s="86"/>
      <c r="AZ14" s="86"/>
      <c r="BA14">
        <v>2</v>
      </c>
      <c r="BB14" s="85" t="str">
        <f>REPLACE(INDEX(GroupVertices[Group],MATCH(Edges[[#This Row],[Vertex 1]],GroupVertices[Vertex],0)),1,1,"")</f>
        <v>1</v>
      </c>
      <c r="BC14" s="85" t="str">
        <f>REPLACE(INDEX(GroupVertices[Group],MATCH(Edges[[#This Row],[Vertex 2]],GroupVertices[Vertex],0)),1,1,"")</f>
        <v>2</v>
      </c>
      <c r="BD14" s="51">
        <v>0</v>
      </c>
      <c r="BE14" s="52">
        <v>0</v>
      </c>
      <c r="BF14" s="51">
        <v>0</v>
      </c>
      <c r="BG14" s="52">
        <v>0</v>
      </c>
      <c r="BH14" s="51">
        <v>0</v>
      </c>
      <c r="BI14" s="52">
        <v>0</v>
      </c>
      <c r="BJ14" s="51">
        <v>12</v>
      </c>
      <c r="BK14" s="52">
        <v>100</v>
      </c>
      <c r="BL14" s="51">
        <v>12</v>
      </c>
    </row>
    <row r="15" spans="1:64" ht="45">
      <c r="A15" s="84" t="s">
        <v>213</v>
      </c>
      <c r="B15" s="84" t="s">
        <v>224</v>
      </c>
      <c r="C15" s="53" t="s">
        <v>725</v>
      </c>
      <c r="D15" s="54">
        <v>3</v>
      </c>
      <c r="E15" s="65" t="s">
        <v>136</v>
      </c>
      <c r="F15" s="55">
        <v>35</v>
      </c>
      <c r="G15" s="53"/>
      <c r="H15" s="57"/>
      <c r="I15" s="56"/>
      <c r="J15" s="56"/>
      <c r="K15" s="36" t="s">
        <v>65</v>
      </c>
      <c r="L15" s="83">
        <v>15</v>
      </c>
      <c r="M15" s="83"/>
      <c r="N15" s="63"/>
      <c r="O15" s="86" t="s">
        <v>229</v>
      </c>
      <c r="P15" s="88">
        <v>43471.12373842593</v>
      </c>
      <c r="Q15" s="86" t="s">
        <v>233</v>
      </c>
      <c r="R15" s="86"/>
      <c r="S15" s="86"/>
      <c r="T15" s="86" t="s">
        <v>253</v>
      </c>
      <c r="U15" s="86"/>
      <c r="V15" s="89" t="s">
        <v>260</v>
      </c>
      <c r="W15" s="88">
        <v>43471.12373842593</v>
      </c>
      <c r="X15" s="89" t="s">
        <v>268</v>
      </c>
      <c r="Y15" s="86"/>
      <c r="Z15" s="86"/>
      <c r="AA15" s="92" t="s">
        <v>280</v>
      </c>
      <c r="AB15" s="86"/>
      <c r="AC15" s="86" t="b">
        <v>0</v>
      </c>
      <c r="AD15" s="86">
        <v>0</v>
      </c>
      <c r="AE15" s="92" t="s">
        <v>290</v>
      </c>
      <c r="AF15" s="86" t="b">
        <v>0</v>
      </c>
      <c r="AG15" s="86" t="s">
        <v>292</v>
      </c>
      <c r="AH15" s="86"/>
      <c r="AI15" s="92" t="s">
        <v>290</v>
      </c>
      <c r="AJ15" s="86" t="b">
        <v>0</v>
      </c>
      <c r="AK15" s="86">
        <v>0</v>
      </c>
      <c r="AL15" s="92" t="s">
        <v>279</v>
      </c>
      <c r="AM15" s="86" t="s">
        <v>296</v>
      </c>
      <c r="AN15" s="86" t="b">
        <v>0</v>
      </c>
      <c r="AO15" s="92" t="s">
        <v>279</v>
      </c>
      <c r="AP15" s="86" t="s">
        <v>176</v>
      </c>
      <c r="AQ15" s="86">
        <v>0</v>
      </c>
      <c r="AR15" s="86">
        <v>0</v>
      </c>
      <c r="AS15" s="86"/>
      <c r="AT15" s="86"/>
      <c r="AU15" s="86"/>
      <c r="AV15" s="86"/>
      <c r="AW15" s="86"/>
      <c r="AX15" s="86"/>
      <c r="AY15" s="86"/>
      <c r="AZ15" s="86"/>
      <c r="BA15">
        <v>2</v>
      </c>
      <c r="BB15" s="85" t="str">
        <f>REPLACE(INDEX(GroupVertices[Group],MATCH(Edges[[#This Row],[Vertex 1]],GroupVertices[Vertex],0)),1,1,"")</f>
        <v>1</v>
      </c>
      <c r="BC15" s="85" t="str">
        <f>REPLACE(INDEX(GroupVertices[Group],MATCH(Edges[[#This Row],[Vertex 2]],GroupVertices[Vertex],0)),1,1,"")</f>
        <v>3</v>
      </c>
      <c r="BD15" s="51"/>
      <c r="BE15" s="52"/>
      <c r="BF15" s="51"/>
      <c r="BG15" s="52"/>
      <c r="BH15" s="51"/>
      <c r="BI15" s="52"/>
      <c r="BJ15" s="51"/>
      <c r="BK15" s="52"/>
      <c r="BL15" s="51"/>
    </row>
    <row r="16" spans="1:64" ht="45">
      <c r="A16" s="84" t="s">
        <v>213</v>
      </c>
      <c r="B16" s="84" t="s">
        <v>225</v>
      </c>
      <c r="C16" s="53" t="s">
        <v>725</v>
      </c>
      <c r="D16" s="54">
        <v>3</v>
      </c>
      <c r="E16" s="65" t="s">
        <v>136</v>
      </c>
      <c r="F16" s="55">
        <v>35</v>
      </c>
      <c r="G16" s="53"/>
      <c r="H16" s="57"/>
      <c r="I16" s="56"/>
      <c r="J16" s="56"/>
      <c r="K16" s="36" t="s">
        <v>65</v>
      </c>
      <c r="L16" s="83">
        <v>16</v>
      </c>
      <c r="M16" s="83"/>
      <c r="N16" s="63"/>
      <c r="O16" s="86" t="s">
        <v>229</v>
      </c>
      <c r="P16" s="88">
        <v>43471.12373842593</v>
      </c>
      <c r="Q16" s="86" t="s">
        <v>233</v>
      </c>
      <c r="R16" s="86"/>
      <c r="S16" s="86"/>
      <c r="T16" s="86" t="s">
        <v>253</v>
      </c>
      <c r="U16" s="86"/>
      <c r="V16" s="89" t="s">
        <v>260</v>
      </c>
      <c r="W16" s="88">
        <v>43471.12373842593</v>
      </c>
      <c r="X16" s="89" t="s">
        <v>268</v>
      </c>
      <c r="Y16" s="86"/>
      <c r="Z16" s="86"/>
      <c r="AA16" s="92" t="s">
        <v>280</v>
      </c>
      <c r="AB16" s="86"/>
      <c r="AC16" s="86" t="b">
        <v>0</v>
      </c>
      <c r="AD16" s="86">
        <v>0</v>
      </c>
      <c r="AE16" s="92" t="s">
        <v>290</v>
      </c>
      <c r="AF16" s="86" t="b">
        <v>0</v>
      </c>
      <c r="AG16" s="86" t="s">
        <v>292</v>
      </c>
      <c r="AH16" s="86"/>
      <c r="AI16" s="92" t="s">
        <v>290</v>
      </c>
      <c r="AJ16" s="86" t="b">
        <v>0</v>
      </c>
      <c r="AK16" s="86">
        <v>0</v>
      </c>
      <c r="AL16" s="92" t="s">
        <v>279</v>
      </c>
      <c r="AM16" s="86" t="s">
        <v>296</v>
      </c>
      <c r="AN16" s="86" t="b">
        <v>0</v>
      </c>
      <c r="AO16" s="92" t="s">
        <v>279</v>
      </c>
      <c r="AP16" s="86" t="s">
        <v>176</v>
      </c>
      <c r="AQ16" s="86">
        <v>0</v>
      </c>
      <c r="AR16" s="86">
        <v>0</v>
      </c>
      <c r="AS16" s="86"/>
      <c r="AT16" s="86"/>
      <c r="AU16" s="86"/>
      <c r="AV16" s="86"/>
      <c r="AW16" s="86"/>
      <c r="AX16" s="86"/>
      <c r="AY16" s="86"/>
      <c r="AZ16" s="86"/>
      <c r="BA16">
        <v>2</v>
      </c>
      <c r="BB16" s="85" t="str">
        <f>REPLACE(INDEX(GroupVertices[Group],MATCH(Edges[[#This Row],[Vertex 1]],GroupVertices[Vertex],0)),1,1,"")</f>
        <v>1</v>
      </c>
      <c r="BC16" s="85" t="str">
        <f>REPLACE(INDEX(GroupVertices[Group],MATCH(Edges[[#This Row],[Vertex 2]],GroupVertices[Vertex],0)),1,1,"")</f>
        <v>2</v>
      </c>
      <c r="BD16" s="51">
        <v>0</v>
      </c>
      <c r="BE16" s="52">
        <v>0</v>
      </c>
      <c r="BF16" s="51">
        <v>0</v>
      </c>
      <c r="BG16" s="52">
        <v>0</v>
      </c>
      <c r="BH16" s="51">
        <v>0</v>
      </c>
      <c r="BI16" s="52">
        <v>0</v>
      </c>
      <c r="BJ16" s="51">
        <v>14</v>
      </c>
      <c r="BK16" s="52">
        <v>100</v>
      </c>
      <c r="BL16" s="51">
        <v>14</v>
      </c>
    </row>
    <row r="17" spans="1:64" ht="45">
      <c r="A17" s="84" t="s">
        <v>214</v>
      </c>
      <c r="B17" s="84" t="s">
        <v>226</v>
      </c>
      <c r="C17" s="53" t="s">
        <v>725</v>
      </c>
      <c r="D17" s="54">
        <v>3</v>
      </c>
      <c r="E17" s="65" t="s">
        <v>132</v>
      </c>
      <c r="F17" s="55">
        <v>35</v>
      </c>
      <c r="G17" s="53"/>
      <c r="H17" s="57"/>
      <c r="I17" s="56"/>
      <c r="J17" s="56"/>
      <c r="K17" s="36" t="s">
        <v>65</v>
      </c>
      <c r="L17" s="83">
        <v>17</v>
      </c>
      <c r="M17" s="83"/>
      <c r="N17" s="63"/>
      <c r="O17" s="86" t="s">
        <v>229</v>
      </c>
      <c r="P17" s="88">
        <v>43472.01422453704</v>
      </c>
      <c r="Q17" s="86" t="s">
        <v>234</v>
      </c>
      <c r="R17" s="89" t="s">
        <v>245</v>
      </c>
      <c r="S17" s="86" t="s">
        <v>252</v>
      </c>
      <c r="T17" s="86"/>
      <c r="U17" s="86"/>
      <c r="V17" s="89" t="s">
        <v>261</v>
      </c>
      <c r="W17" s="88">
        <v>43472.01422453704</v>
      </c>
      <c r="X17" s="89" t="s">
        <v>269</v>
      </c>
      <c r="Y17" s="86">
        <v>39.26358479</v>
      </c>
      <c r="Z17" s="86">
        <v>-76.60668969</v>
      </c>
      <c r="AA17" s="92" t="s">
        <v>281</v>
      </c>
      <c r="AB17" s="86"/>
      <c r="AC17" s="86" t="b">
        <v>0</v>
      </c>
      <c r="AD17" s="86">
        <v>1</v>
      </c>
      <c r="AE17" s="92" t="s">
        <v>290</v>
      </c>
      <c r="AF17" s="86" t="b">
        <v>0</v>
      </c>
      <c r="AG17" s="86" t="s">
        <v>292</v>
      </c>
      <c r="AH17" s="86"/>
      <c r="AI17" s="92" t="s">
        <v>290</v>
      </c>
      <c r="AJ17" s="86" t="b">
        <v>0</v>
      </c>
      <c r="AK17" s="86">
        <v>0</v>
      </c>
      <c r="AL17" s="92" t="s">
        <v>290</v>
      </c>
      <c r="AM17" s="86" t="s">
        <v>295</v>
      </c>
      <c r="AN17" s="86" t="b">
        <v>0</v>
      </c>
      <c r="AO17" s="92" t="s">
        <v>281</v>
      </c>
      <c r="AP17" s="86" t="s">
        <v>176</v>
      </c>
      <c r="AQ17" s="86">
        <v>0</v>
      </c>
      <c r="AR17" s="86">
        <v>0</v>
      </c>
      <c r="AS17" s="86" t="s">
        <v>298</v>
      </c>
      <c r="AT17" s="86" t="s">
        <v>299</v>
      </c>
      <c r="AU17" s="86" t="s">
        <v>300</v>
      </c>
      <c r="AV17" s="86" t="s">
        <v>301</v>
      </c>
      <c r="AW17" s="86" t="s">
        <v>302</v>
      </c>
      <c r="AX17" s="86" t="s">
        <v>303</v>
      </c>
      <c r="AY17" s="86" t="s">
        <v>304</v>
      </c>
      <c r="AZ17" s="89" t="s">
        <v>305</v>
      </c>
      <c r="BA17">
        <v>1</v>
      </c>
      <c r="BB17" s="85" t="str">
        <f>REPLACE(INDEX(GroupVertices[Group],MATCH(Edges[[#This Row],[Vertex 1]],GroupVertices[Vertex],0)),1,1,"")</f>
        <v>4</v>
      </c>
      <c r="BC17" s="85" t="str">
        <f>REPLACE(INDEX(GroupVertices[Group],MATCH(Edges[[#This Row],[Vertex 2]],GroupVertices[Vertex],0)),1,1,"")</f>
        <v>4</v>
      </c>
      <c r="BD17" s="51"/>
      <c r="BE17" s="52"/>
      <c r="BF17" s="51"/>
      <c r="BG17" s="52"/>
      <c r="BH17" s="51"/>
      <c r="BI17" s="52"/>
      <c r="BJ17" s="51"/>
      <c r="BK17" s="52"/>
      <c r="BL17" s="51"/>
    </row>
    <row r="18" spans="1:64" ht="45">
      <c r="A18" s="84" t="s">
        <v>214</v>
      </c>
      <c r="B18" s="84" t="s">
        <v>227</v>
      </c>
      <c r="C18" s="53" t="s">
        <v>725</v>
      </c>
      <c r="D18" s="54">
        <v>3</v>
      </c>
      <c r="E18" s="65" t="s">
        <v>132</v>
      </c>
      <c r="F18" s="55">
        <v>35</v>
      </c>
      <c r="G18" s="53"/>
      <c r="H18" s="57"/>
      <c r="I18" s="56"/>
      <c r="J18" s="56"/>
      <c r="K18" s="36" t="s">
        <v>65</v>
      </c>
      <c r="L18" s="83">
        <v>18</v>
      </c>
      <c r="M18" s="83"/>
      <c r="N18" s="63"/>
      <c r="O18" s="86" t="s">
        <v>229</v>
      </c>
      <c r="P18" s="88">
        <v>43472.01422453704</v>
      </c>
      <c r="Q18" s="86" t="s">
        <v>234</v>
      </c>
      <c r="R18" s="89" t="s">
        <v>245</v>
      </c>
      <c r="S18" s="86" t="s">
        <v>252</v>
      </c>
      <c r="T18" s="86"/>
      <c r="U18" s="86"/>
      <c r="V18" s="89" t="s">
        <v>261</v>
      </c>
      <c r="W18" s="88">
        <v>43472.01422453704</v>
      </c>
      <c r="X18" s="89" t="s">
        <v>269</v>
      </c>
      <c r="Y18" s="86">
        <v>39.26358479</v>
      </c>
      <c r="Z18" s="86">
        <v>-76.60668969</v>
      </c>
      <c r="AA18" s="92" t="s">
        <v>281</v>
      </c>
      <c r="AB18" s="86"/>
      <c r="AC18" s="86" t="b">
        <v>0</v>
      </c>
      <c r="AD18" s="86">
        <v>1</v>
      </c>
      <c r="AE18" s="92" t="s">
        <v>290</v>
      </c>
      <c r="AF18" s="86" t="b">
        <v>0</v>
      </c>
      <c r="AG18" s="86" t="s">
        <v>292</v>
      </c>
      <c r="AH18" s="86"/>
      <c r="AI18" s="92" t="s">
        <v>290</v>
      </c>
      <c r="AJ18" s="86" t="b">
        <v>0</v>
      </c>
      <c r="AK18" s="86">
        <v>0</v>
      </c>
      <c r="AL18" s="92" t="s">
        <v>290</v>
      </c>
      <c r="AM18" s="86" t="s">
        <v>295</v>
      </c>
      <c r="AN18" s="86" t="b">
        <v>0</v>
      </c>
      <c r="AO18" s="92" t="s">
        <v>281</v>
      </c>
      <c r="AP18" s="86" t="s">
        <v>176</v>
      </c>
      <c r="AQ18" s="86">
        <v>0</v>
      </c>
      <c r="AR18" s="86">
        <v>0</v>
      </c>
      <c r="AS18" s="86" t="s">
        <v>298</v>
      </c>
      <c r="AT18" s="86" t="s">
        <v>299</v>
      </c>
      <c r="AU18" s="86" t="s">
        <v>300</v>
      </c>
      <c r="AV18" s="86" t="s">
        <v>301</v>
      </c>
      <c r="AW18" s="86" t="s">
        <v>302</v>
      </c>
      <c r="AX18" s="86" t="s">
        <v>303</v>
      </c>
      <c r="AY18" s="86" t="s">
        <v>304</v>
      </c>
      <c r="AZ18" s="89" t="s">
        <v>305</v>
      </c>
      <c r="BA18">
        <v>1</v>
      </c>
      <c r="BB18" s="85" t="str">
        <f>REPLACE(INDEX(GroupVertices[Group],MATCH(Edges[[#This Row],[Vertex 1]],GroupVertices[Vertex],0)),1,1,"")</f>
        <v>4</v>
      </c>
      <c r="BC18" s="85" t="str">
        <f>REPLACE(INDEX(GroupVertices[Group],MATCH(Edges[[#This Row],[Vertex 2]],GroupVertices[Vertex],0)),1,1,"")</f>
        <v>4</v>
      </c>
      <c r="BD18" s="51">
        <v>2</v>
      </c>
      <c r="BE18" s="52">
        <v>5.128205128205129</v>
      </c>
      <c r="BF18" s="51">
        <v>1</v>
      </c>
      <c r="BG18" s="52">
        <v>2.5641025641025643</v>
      </c>
      <c r="BH18" s="51">
        <v>0</v>
      </c>
      <c r="BI18" s="52">
        <v>0</v>
      </c>
      <c r="BJ18" s="51">
        <v>36</v>
      </c>
      <c r="BK18" s="52">
        <v>92.3076923076923</v>
      </c>
      <c r="BL18" s="51">
        <v>39</v>
      </c>
    </row>
    <row r="19" spans="1:64" ht="45">
      <c r="A19" s="84" t="s">
        <v>215</v>
      </c>
      <c r="B19" s="84" t="s">
        <v>224</v>
      </c>
      <c r="C19" s="53" t="s">
        <v>725</v>
      </c>
      <c r="D19" s="54">
        <v>3</v>
      </c>
      <c r="E19" s="65" t="s">
        <v>136</v>
      </c>
      <c r="F19" s="55">
        <v>35</v>
      </c>
      <c r="G19" s="53"/>
      <c r="H19" s="57"/>
      <c r="I19" s="56"/>
      <c r="J19" s="56"/>
      <c r="K19" s="36" t="s">
        <v>65</v>
      </c>
      <c r="L19" s="83">
        <v>19</v>
      </c>
      <c r="M19" s="83"/>
      <c r="N19" s="63"/>
      <c r="O19" s="86" t="s">
        <v>229</v>
      </c>
      <c r="P19" s="88">
        <v>43472.75309027778</v>
      </c>
      <c r="Q19" s="86" t="s">
        <v>235</v>
      </c>
      <c r="R19" s="86"/>
      <c r="S19" s="86"/>
      <c r="T19" s="86"/>
      <c r="U19" s="86"/>
      <c r="V19" s="89" t="s">
        <v>262</v>
      </c>
      <c r="W19" s="88">
        <v>43472.75309027778</v>
      </c>
      <c r="X19" s="89" t="s">
        <v>270</v>
      </c>
      <c r="Y19" s="86"/>
      <c r="Z19" s="86"/>
      <c r="AA19" s="92" t="s">
        <v>282</v>
      </c>
      <c r="AB19" s="92" t="s">
        <v>284</v>
      </c>
      <c r="AC19" s="86" t="b">
        <v>0</v>
      </c>
      <c r="AD19" s="86">
        <v>0</v>
      </c>
      <c r="AE19" s="92" t="s">
        <v>291</v>
      </c>
      <c r="AF19" s="86" t="b">
        <v>0</v>
      </c>
      <c r="AG19" s="86" t="s">
        <v>292</v>
      </c>
      <c r="AH19" s="86"/>
      <c r="AI19" s="92" t="s">
        <v>290</v>
      </c>
      <c r="AJ19" s="86" t="b">
        <v>0</v>
      </c>
      <c r="AK19" s="86">
        <v>0</v>
      </c>
      <c r="AL19" s="92" t="s">
        <v>290</v>
      </c>
      <c r="AM19" s="86" t="s">
        <v>296</v>
      </c>
      <c r="AN19" s="86" t="b">
        <v>0</v>
      </c>
      <c r="AO19" s="92" t="s">
        <v>284</v>
      </c>
      <c r="AP19" s="86" t="s">
        <v>176</v>
      </c>
      <c r="AQ19" s="86">
        <v>0</v>
      </c>
      <c r="AR19" s="86">
        <v>0</v>
      </c>
      <c r="AS19" s="86"/>
      <c r="AT19" s="86"/>
      <c r="AU19" s="86"/>
      <c r="AV19" s="86"/>
      <c r="AW19" s="86"/>
      <c r="AX19" s="86"/>
      <c r="AY19" s="86"/>
      <c r="AZ19" s="86"/>
      <c r="BA19">
        <v>2</v>
      </c>
      <c r="BB19" s="85" t="str">
        <f>REPLACE(INDEX(GroupVertices[Group],MATCH(Edges[[#This Row],[Vertex 1]],GroupVertices[Vertex],0)),1,1,"")</f>
        <v>2</v>
      </c>
      <c r="BC19" s="85" t="str">
        <f>REPLACE(INDEX(GroupVertices[Group],MATCH(Edges[[#This Row],[Vertex 2]],GroupVertices[Vertex],0)),1,1,"")</f>
        <v>3</v>
      </c>
      <c r="BD19" s="51"/>
      <c r="BE19" s="52"/>
      <c r="BF19" s="51"/>
      <c r="BG19" s="52"/>
      <c r="BH19" s="51"/>
      <c r="BI19" s="52"/>
      <c r="BJ19" s="51"/>
      <c r="BK19" s="52"/>
      <c r="BL19" s="51"/>
    </row>
    <row r="20" spans="1:64" ht="45">
      <c r="A20" s="84" t="s">
        <v>215</v>
      </c>
      <c r="B20" s="84" t="s">
        <v>225</v>
      </c>
      <c r="C20" s="53" t="s">
        <v>725</v>
      </c>
      <c r="D20" s="54">
        <v>3</v>
      </c>
      <c r="E20" s="65" t="s">
        <v>136</v>
      </c>
      <c r="F20" s="55">
        <v>35</v>
      </c>
      <c r="G20" s="53"/>
      <c r="H20" s="57"/>
      <c r="I20" s="56"/>
      <c r="J20" s="56"/>
      <c r="K20" s="36" t="s">
        <v>65</v>
      </c>
      <c r="L20" s="83">
        <v>20</v>
      </c>
      <c r="M20" s="83"/>
      <c r="N20" s="63"/>
      <c r="O20" s="86" t="s">
        <v>229</v>
      </c>
      <c r="P20" s="88">
        <v>43472.75309027778</v>
      </c>
      <c r="Q20" s="86" t="s">
        <v>235</v>
      </c>
      <c r="R20" s="86"/>
      <c r="S20" s="86"/>
      <c r="T20" s="86"/>
      <c r="U20" s="86"/>
      <c r="V20" s="89" t="s">
        <v>262</v>
      </c>
      <c r="W20" s="88">
        <v>43472.75309027778</v>
      </c>
      <c r="X20" s="89" t="s">
        <v>270</v>
      </c>
      <c r="Y20" s="86"/>
      <c r="Z20" s="86"/>
      <c r="AA20" s="92" t="s">
        <v>282</v>
      </c>
      <c r="AB20" s="92" t="s">
        <v>284</v>
      </c>
      <c r="AC20" s="86" t="b">
        <v>0</v>
      </c>
      <c r="AD20" s="86">
        <v>0</v>
      </c>
      <c r="AE20" s="92" t="s">
        <v>291</v>
      </c>
      <c r="AF20" s="86" t="b">
        <v>0</v>
      </c>
      <c r="AG20" s="86" t="s">
        <v>292</v>
      </c>
      <c r="AH20" s="86"/>
      <c r="AI20" s="92" t="s">
        <v>290</v>
      </c>
      <c r="AJ20" s="86" t="b">
        <v>0</v>
      </c>
      <c r="AK20" s="86">
        <v>0</v>
      </c>
      <c r="AL20" s="92" t="s">
        <v>290</v>
      </c>
      <c r="AM20" s="86" t="s">
        <v>296</v>
      </c>
      <c r="AN20" s="86" t="b">
        <v>0</v>
      </c>
      <c r="AO20" s="92" t="s">
        <v>284</v>
      </c>
      <c r="AP20" s="86" t="s">
        <v>176</v>
      </c>
      <c r="AQ20" s="86">
        <v>0</v>
      </c>
      <c r="AR20" s="86">
        <v>0</v>
      </c>
      <c r="AS20" s="86"/>
      <c r="AT20" s="86"/>
      <c r="AU20" s="86"/>
      <c r="AV20" s="86"/>
      <c r="AW20" s="86"/>
      <c r="AX20" s="86"/>
      <c r="AY20" s="86"/>
      <c r="AZ20" s="86"/>
      <c r="BA20">
        <v>2</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215</v>
      </c>
      <c r="B21" s="84" t="s">
        <v>216</v>
      </c>
      <c r="C21" s="53" t="s">
        <v>725</v>
      </c>
      <c r="D21" s="54">
        <v>3</v>
      </c>
      <c r="E21" s="65" t="s">
        <v>132</v>
      </c>
      <c r="F21" s="55">
        <v>35</v>
      </c>
      <c r="G21" s="53"/>
      <c r="H21" s="57"/>
      <c r="I21" s="56"/>
      <c r="J21" s="56"/>
      <c r="K21" s="36" t="s">
        <v>66</v>
      </c>
      <c r="L21" s="83">
        <v>21</v>
      </c>
      <c r="M21" s="83"/>
      <c r="N21" s="63"/>
      <c r="O21" s="86" t="s">
        <v>230</v>
      </c>
      <c r="P21" s="88">
        <v>43472.75309027778</v>
      </c>
      <c r="Q21" s="86" t="s">
        <v>235</v>
      </c>
      <c r="R21" s="86"/>
      <c r="S21" s="86"/>
      <c r="T21" s="86"/>
      <c r="U21" s="86"/>
      <c r="V21" s="89" t="s">
        <v>262</v>
      </c>
      <c r="W21" s="88">
        <v>43472.75309027778</v>
      </c>
      <c r="X21" s="89" t="s">
        <v>270</v>
      </c>
      <c r="Y21" s="86"/>
      <c r="Z21" s="86"/>
      <c r="AA21" s="92" t="s">
        <v>282</v>
      </c>
      <c r="AB21" s="92" t="s">
        <v>284</v>
      </c>
      <c r="AC21" s="86" t="b">
        <v>0</v>
      </c>
      <c r="AD21" s="86">
        <v>0</v>
      </c>
      <c r="AE21" s="92" t="s">
        <v>291</v>
      </c>
      <c r="AF21" s="86" t="b">
        <v>0</v>
      </c>
      <c r="AG21" s="86" t="s">
        <v>292</v>
      </c>
      <c r="AH21" s="86"/>
      <c r="AI21" s="92" t="s">
        <v>290</v>
      </c>
      <c r="AJ21" s="86" t="b">
        <v>0</v>
      </c>
      <c r="AK21" s="86">
        <v>0</v>
      </c>
      <c r="AL21" s="92" t="s">
        <v>290</v>
      </c>
      <c r="AM21" s="86" t="s">
        <v>296</v>
      </c>
      <c r="AN21" s="86" t="b">
        <v>0</v>
      </c>
      <c r="AO21" s="92" t="s">
        <v>284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1</v>
      </c>
      <c r="BE21" s="52">
        <v>10</v>
      </c>
      <c r="BF21" s="51">
        <v>0</v>
      </c>
      <c r="BG21" s="52">
        <v>0</v>
      </c>
      <c r="BH21" s="51">
        <v>0</v>
      </c>
      <c r="BI21" s="52">
        <v>0</v>
      </c>
      <c r="BJ21" s="51">
        <v>9</v>
      </c>
      <c r="BK21" s="52">
        <v>90</v>
      </c>
      <c r="BL21" s="51">
        <v>10</v>
      </c>
    </row>
    <row r="22" spans="1:64" ht="45">
      <c r="A22" s="84" t="s">
        <v>215</v>
      </c>
      <c r="B22" s="84" t="s">
        <v>224</v>
      </c>
      <c r="C22" s="53" t="s">
        <v>725</v>
      </c>
      <c r="D22" s="54">
        <v>3</v>
      </c>
      <c r="E22" s="65" t="s">
        <v>136</v>
      </c>
      <c r="F22" s="55">
        <v>35</v>
      </c>
      <c r="G22" s="53"/>
      <c r="H22" s="57"/>
      <c r="I22" s="56"/>
      <c r="J22" s="56"/>
      <c r="K22" s="36" t="s">
        <v>65</v>
      </c>
      <c r="L22" s="83">
        <v>22</v>
      </c>
      <c r="M22" s="83"/>
      <c r="N22" s="63"/>
      <c r="O22" s="86" t="s">
        <v>229</v>
      </c>
      <c r="P22" s="88">
        <v>43472.75313657407</v>
      </c>
      <c r="Q22" s="86" t="s">
        <v>236</v>
      </c>
      <c r="R22" s="86"/>
      <c r="S22" s="86"/>
      <c r="T22" s="86" t="s">
        <v>254</v>
      </c>
      <c r="U22" s="86"/>
      <c r="V22" s="89" t="s">
        <v>262</v>
      </c>
      <c r="W22" s="88">
        <v>43472.75313657407</v>
      </c>
      <c r="X22" s="89" t="s">
        <v>271</v>
      </c>
      <c r="Y22" s="86"/>
      <c r="Z22" s="86"/>
      <c r="AA22" s="92" t="s">
        <v>283</v>
      </c>
      <c r="AB22" s="86"/>
      <c r="AC22" s="86" t="b">
        <v>0</v>
      </c>
      <c r="AD22" s="86">
        <v>0</v>
      </c>
      <c r="AE22" s="92" t="s">
        <v>290</v>
      </c>
      <c r="AF22" s="86" t="b">
        <v>0</v>
      </c>
      <c r="AG22" s="86" t="s">
        <v>292</v>
      </c>
      <c r="AH22" s="86"/>
      <c r="AI22" s="92" t="s">
        <v>290</v>
      </c>
      <c r="AJ22" s="86" t="b">
        <v>0</v>
      </c>
      <c r="AK22" s="86">
        <v>1</v>
      </c>
      <c r="AL22" s="92" t="s">
        <v>284</v>
      </c>
      <c r="AM22" s="86" t="s">
        <v>296</v>
      </c>
      <c r="AN22" s="86" t="b">
        <v>0</v>
      </c>
      <c r="AO22" s="92" t="s">
        <v>284</v>
      </c>
      <c r="AP22" s="86" t="s">
        <v>176</v>
      </c>
      <c r="AQ22" s="86">
        <v>0</v>
      </c>
      <c r="AR22" s="86">
        <v>0</v>
      </c>
      <c r="AS22" s="86"/>
      <c r="AT22" s="86"/>
      <c r="AU22" s="86"/>
      <c r="AV22" s="86"/>
      <c r="AW22" s="86"/>
      <c r="AX22" s="86"/>
      <c r="AY22" s="86"/>
      <c r="AZ22" s="86"/>
      <c r="BA22">
        <v>2</v>
      </c>
      <c r="BB22" s="85" t="str">
        <f>REPLACE(INDEX(GroupVertices[Group],MATCH(Edges[[#This Row],[Vertex 1]],GroupVertices[Vertex],0)),1,1,"")</f>
        <v>2</v>
      </c>
      <c r="BC22" s="85" t="str">
        <f>REPLACE(INDEX(GroupVertices[Group],MATCH(Edges[[#This Row],[Vertex 2]],GroupVertices[Vertex],0)),1,1,"")</f>
        <v>3</v>
      </c>
      <c r="BD22" s="51"/>
      <c r="BE22" s="52"/>
      <c r="BF22" s="51"/>
      <c r="BG22" s="52"/>
      <c r="BH22" s="51"/>
      <c r="BI22" s="52"/>
      <c r="BJ22" s="51"/>
      <c r="BK22" s="52"/>
      <c r="BL22" s="51"/>
    </row>
    <row r="23" spans="1:64" ht="45">
      <c r="A23" s="84" t="s">
        <v>215</v>
      </c>
      <c r="B23" s="84" t="s">
        <v>225</v>
      </c>
      <c r="C23" s="53" t="s">
        <v>725</v>
      </c>
      <c r="D23" s="54">
        <v>3</v>
      </c>
      <c r="E23" s="65" t="s">
        <v>136</v>
      </c>
      <c r="F23" s="55">
        <v>35</v>
      </c>
      <c r="G23" s="53"/>
      <c r="H23" s="57"/>
      <c r="I23" s="56"/>
      <c r="J23" s="56"/>
      <c r="K23" s="36" t="s">
        <v>65</v>
      </c>
      <c r="L23" s="83">
        <v>23</v>
      </c>
      <c r="M23" s="83"/>
      <c r="N23" s="63"/>
      <c r="O23" s="86" t="s">
        <v>229</v>
      </c>
      <c r="P23" s="88">
        <v>43472.75313657407</v>
      </c>
      <c r="Q23" s="86" t="s">
        <v>236</v>
      </c>
      <c r="R23" s="86"/>
      <c r="S23" s="86"/>
      <c r="T23" s="86" t="s">
        <v>254</v>
      </c>
      <c r="U23" s="86"/>
      <c r="V23" s="89" t="s">
        <v>262</v>
      </c>
      <c r="W23" s="88">
        <v>43472.75313657407</v>
      </c>
      <c r="X23" s="89" t="s">
        <v>271</v>
      </c>
      <c r="Y23" s="86"/>
      <c r="Z23" s="86"/>
      <c r="AA23" s="92" t="s">
        <v>283</v>
      </c>
      <c r="AB23" s="86"/>
      <c r="AC23" s="86" t="b">
        <v>0</v>
      </c>
      <c r="AD23" s="86">
        <v>0</v>
      </c>
      <c r="AE23" s="92" t="s">
        <v>290</v>
      </c>
      <c r="AF23" s="86" t="b">
        <v>0</v>
      </c>
      <c r="AG23" s="86" t="s">
        <v>292</v>
      </c>
      <c r="AH23" s="86"/>
      <c r="AI23" s="92" t="s">
        <v>290</v>
      </c>
      <c r="AJ23" s="86" t="b">
        <v>0</v>
      </c>
      <c r="AK23" s="86">
        <v>1</v>
      </c>
      <c r="AL23" s="92" t="s">
        <v>284</v>
      </c>
      <c r="AM23" s="86" t="s">
        <v>296</v>
      </c>
      <c r="AN23" s="86" t="b">
        <v>0</v>
      </c>
      <c r="AO23" s="92" t="s">
        <v>284</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215</v>
      </c>
      <c r="B24" s="84" t="s">
        <v>216</v>
      </c>
      <c r="C24" s="53" t="s">
        <v>725</v>
      </c>
      <c r="D24" s="54">
        <v>3</v>
      </c>
      <c r="E24" s="65" t="s">
        <v>132</v>
      </c>
      <c r="F24" s="55">
        <v>35</v>
      </c>
      <c r="G24" s="53"/>
      <c r="H24" s="57"/>
      <c r="I24" s="56"/>
      <c r="J24" s="56"/>
      <c r="K24" s="36" t="s">
        <v>66</v>
      </c>
      <c r="L24" s="83">
        <v>24</v>
      </c>
      <c r="M24" s="83"/>
      <c r="N24" s="63"/>
      <c r="O24" s="86" t="s">
        <v>229</v>
      </c>
      <c r="P24" s="88">
        <v>43472.75313657407</v>
      </c>
      <c r="Q24" s="86" t="s">
        <v>236</v>
      </c>
      <c r="R24" s="86"/>
      <c r="S24" s="86"/>
      <c r="T24" s="86" t="s">
        <v>254</v>
      </c>
      <c r="U24" s="86"/>
      <c r="V24" s="89" t="s">
        <v>262</v>
      </c>
      <c r="W24" s="88">
        <v>43472.75313657407</v>
      </c>
      <c r="X24" s="89" t="s">
        <v>271</v>
      </c>
      <c r="Y24" s="86"/>
      <c r="Z24" s="86"/>
      <c r="AA24" s="92" t="s">
        <v>283</v>
      </c>
      <c r="AB24" s="86"/>
      <c r="AC24" s="86" t="b">
        <v>0</v>
      </c>
      <c r="AD24" s="86">
        <v>0</v>
      </c>
      <c r="AE24" s="92" t="s">
        <v>290</v>
      </c>
      <c r="AF24" s="86" t="b">
        <v>0</v>
      </c>
      <c r="AG24" s="86" t="s">
        <v>292</v>
      </c>
      <c r="AH24" s="86"/>
      <c r="AI24" s="92" t="s">
        <v>290</v>
      </c>
      <c r="AJ24" s="86" t="b">
        <v>0</v>
      </c>
      <c r="AK24" s="86">
        <v>1</v>
      </c>
      <c r="AL24" s="92" t="s">
        <v>284</v>
      </c>
      <c r="AM24" s="86" t="s">
        <v>296</v>
      </c>
      <c r="AN24" s="86" t="b">
        <v>0</v>
      </c>
      <c r="AO24" s="92" t="s">
        <v>284</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13</v>
      </c>
      <c r="BK24" s="52">
        <v>100</v>
      </c>
      <c r="BL24" s="51">
        <v>13</v>
      </c>
    </row>
    <row r="25" spans="1:64" ht="45">
      <c r="A25" s="84" t="s">
        <v>216</v>
      </c>
      <c r="B25" s="84" t="s">
        <v>215</v>
      </c>
      <c r="C25" s="53" t="s">
        <v>725</v>
      </c>
      <c r="D25" s="54">
        <v>3</v>
      </c>
      <c r="E25" s="65" t="s">
        <v>132</v>
      </c>
      <c r="F25" s="55">
        <v>35</v>
      </c>
      <c r="G25" s="53"/>
      <c r="H25" s="57"/>
      <c r="I25" s="56"/>
      <c r="J25" s="56"/>
      <c r="K25" s="36" t="s">
        <v>66</v>
      </c>
      <c r="L25" s="83">
        <v>25</v>
      </c>
      <c r="M25" s="83"/>
      <c r="N25" s="63"/>
      <c r="O25" s="86" t="s">
        <v>229</v>
      </c>
      <c r="P25" s="88">
        <v>43472.653136574074</v>
      </c>
      <c r="Q25" s="86" t="s">
        <v>237</v>
      </c>
      <c r="R25" s="89" t="s">
        <v>246</v>
      </c>
      <c r="S25" s="86" t="s">
        <v>252</v>
      </c>
      <c r="T25" s="86" t="s">
        <v>254</v>
      </c>
      <c r="U25" s="86"/>
      <c r="V25" s="89" t="s">
        <v>263</v>
      </c>
      <c r="W25" s="88">
        <v>43472.653136574074</v>
      </c>
      <c r="X25" s="89" t="s">
        <v>272</v>
      </c>
      <c r="Y25" s="86"/>
      <c r="Z25" s="86"/>
      <c r="AA25" s="92" t="s">
        <v>284</v>
      </c>
      <c r="AB25" s="86"/>
      <c r="AC25" s="86" t="b">
        <v>0</v>
      </c>
      <c r="AD25" s="86">
        <v>1</v>
      </c>
      <c r="AE25" s="92" t="s">
        <v>290</v>
      </c>
      <c r="AF25" s="86" t="b">
        <v>0</v>
      </c>
      <c r="AG25" s="86" t="s">
        <v>292</v>
      </c>
      <c r="AH25" s="86"/>
      <c r="AI25" s="92" t="s">
        <v>290</v>
      </c>
      <c r="AJ25" s="86" t="b">
        <v>0</v>
      </c>
      <c r="AK25" s="86">
        <v>1</v>
      </c>
      <c r="AL25" s="92" t="s">
        <v>290</v>
      </c>
      <c r="AM25" s="86" t="s">
        <v>295</v>
      </c>
      <c r="AN25" s="86" t="b">
        <v>0</v>
      </c>
      <c r="AO25" s="92" t="s">
        <v>284</v>
      </c>
      <c r="AP25" s="86" t="s">
        <v>176</v>
      </c>
      <c r="AQ25" s="86">
        <v>0</v>
      </c>
      <c r="AR25" s="86">
        <v>0</v>
      </c>
      <c r="AS25" s="86"/>
      <c r="AT25" s="86"/>
      <c r="AU25" s="86"/>
      <c r="AV25" s="86"/>
      <c r="AW25" s="86"/>
      <c r="AX25" s="86"/>
      <c r="AY25" s="86"/>
      <c r="AZ25" s="86"/>
      <c r="BA25">
        <v>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30">
      <c r="A26" s="84" t="s">
        <v>216</v>
      </c>
      <c r="B26" s="84" t="s">
        <v>225</v>
      </c>
      <c r="C26" s="53" t="s">
        <v>726</v>
      </c>
      <c r="D26" s="54">
        <v>10</v>
      </c>
      <c r="E26" s="65" t="s">
        <v>136</v>
      </c>
      <c r="F26" s="55">
        <v>12</v>
      </c>
      <c r="G26" s="53"/>
      <c r="H26" s="57"/>
      <c r="I26" s="56"/>
      <c r="J26" s="56"/>
      <c r="K26" s="36" t="s">
        <v>65</v>
      </c>
      <c r="L26" s="83">
        <v>26</v>
      </c>
      <c r="M26" s="83"/>
      <c r="N26" s="63"/>
      <c r="O26" s="86" t="s">
        <v>229</v>
      </c>
      <c r="P26" s="88">
        <v>43470.58804398148</v>
      </c>
      <c r="Q26" s="86" t="s">
        <v>238</v>
      </c>
      <c r="R26" s="89" t="s">
        <v>247</v>
      </c>
      <c r="S26" s="86" t="s">
        <v>252</v>
      </c>
      <c r="T26" s="86" t="s">
        <v>255</v>
      </c>
      <c r="U26" s="86"/>
      <c r="V26" s="89" t="s">
        <v>263</v>
      </c>
      <c r="W26" s="88">
        <v>43470.58804398148</v>
      </c>
      <c r="X26" s="89" t="s">
        <v>273</v>
      </c>
      <c r="Y26" s="86"/>
      <c r="Z26" s="86"/>
      <c r="AA26" s="92" t="s">
        <v>285</v>
      </c>
      <c r="AB26" s="86"/>
      <c r="AC26" s="86" t="b">
        <v>0</v>
      </c>
      <c r="AD26" s="86">
        <v>0</v>
      </c>
      <c r="AE26" s="92" t="s">
        <v>290</v>
      </c>
      <c r="AF26" s="86" t="b">
        <v>0</v>
      </c>
      <c r="AG26" s="86" t="s">
        <v>292</v>
      </c>
      <c r="AH26" s="86"/>
      <c r="AI26" s="92" t="s">
        <v>290</v>
      </c>
      <c r="AJ26" s="86" t="b">
        <v>0</v>
      </c>
      <c r="AK26" s="86">
        <v>0</v>
      </c>
      <c r="AL26" s="92" t="s">
        <v>290</v>
      </c>
      <c r="AM26" s="86" t="s">
        <v>295</v>
      </c>
      <c r="AN26" s="86" t="b">
        <v>0</v>
      </c>
      <c r="AO26" s="92" t="s">
        <v>285</v>
      </c>
      <c r="AP26" s="86" t="s">
        <v>176</v>
      </c>
      <c r="AQ26" s="86">
        <v>0</v>
      </c>
      <c r="AR26" s="86">
        <v>0</v>
      </c>
      <c r="AS26" s="86"/>
      <c r="AT26" s="86"/>
      <c r="AU26" s="86"/>
      <c r="AV26" s="86"/>
      <c r="AW26" s="86"/>
      <c r="AX26" s="86"/>
      <c r="AY26" s="86"/>
      <c r="AZ26" s="86"/>
      <c r="BA26">
        <v>3</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30">
      <c r="A27" s="84" t="s">
        <v>216</v>
      </c>
      <c r="B27" s="84" t="s">
        <v>225</v>
      </c>
      <c r="C27" s="53" t="s">
        <v>726</v>
      </c>
      <c r="D27" s="54">
        <v>10</v>
      </c>
      <c r="E27" s="65" t="s">
        <v>136</v>
      </c>
      <c r="F27" s="55">
        <v>12</v>
      </c>
      <c r="G27" s="53"/>
      <c r="H27" s="57"/>
      <c r="I27" s="56"/>
      <c r="J27" s="56"/>
      <c r="K27" s="36" t="s">
        <v>65</v>
      </c>
      <c r="L27" s="83">
        <v>27</v>
      </c>
      <c r="M27" s="83"/>
      <c r="N27" s="63"/>
      <c r="O27" s="86" t="s">
        <v>229</v>
      </c>
      <c r="P27" s="88">
        <v>43472.653136574074</v>
      </c>
      <c r="Q27" s="86" t="s">
        <v>237</v>
      </c>
      <c r="R27" s="89" t="s">
        <v>246</v>
      </c>
      <c r="S27" s="86" t="s">
        <v>252</v>
      </c>
      <c r="T27" s="86" t="s">
        <v>254</v>
      </c>
      <c r="U27" s="86"/>
      <c r="V27" s="89" t="s">
        <v>263</v>
      </c>
      <c r="W27" s="88">
        <v>43472.653136574074</v>
      </c>
      <c r="X27" s="89" t="s">
        <v>272</v>
      </c>
      <c r="Y27" s="86"/>
      <c r="Z27" s="86"/>
      <c r="AA27" s="92" t="s">
        <v>284</v>
      </c>
      <c r="AB27" s="86"/>
      <c r="AC27" s="86" t="b">
        <v>0</v>
      </c>
      <c r="AD27" s="86">
        <v>1</v>
      </c>
      <c r="AE27" s="92" t="s">
        <v>290</v>
      </c>
      <c r="AF27" s="86" t="b">
        <v>0</v>
      </c>
      <c r="AG27" s="86" t="s">
        <v>292</v>
      </c>
      <c r="AH27" s="86"/>
      <c r="AI27" s="92" t="s">
        <v>290</v>
      </c>
      <c r="AJ27" s="86" t="b">
        <v>0</v>
      </c>
      <c r="AK27" s="86">
        <v>1</v>
      </c>
      <c r="AL27" s="92" t="s">
        <v>290</v>
      </c>
      <c r="AM27" s="86" t="s">
        <v>295</v>
      </c>
      <c r="AN27" s="86" t="b">
        <v>0</v>
      </c>
      <c r="AO27" s="92" t="s">
        <v>284</v>
      </c>
      <c r="AP27" s="86" t="s">
        <v>176</v>
      </c>
      <c r="AQ27" s="86">
        <v>0</v>
      </c>
      <c r="AR27" s="86">
        <v>0</v>
      </c>
      <c r="AS27" s="86"/>
      <c r="AT27" s="86"/>
      <c r="AU27" s="86"/>
      <c r="AV27" s="86"/>
      <c r="AW27" s="86"/>
      <c r="AX27" s="86"/>
      <c r="AY27" s="86"/>
      <c r="AZ27" s="86"/>
      <c r="BA27">
        <v>3</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30">
      <c r="A28" s="84" t="s">
        <v>216</v>
      </c>
      <c r="B28" s="84" t="s">
        <v>225</v>
      </c>
      <c r="C28" s="53" t="s">
        <v>726</v>
      </c>
      <c r="D28" s="54">
        <v>10</v>
      </c>
      <c r="E28" s="65" t="s">
        <v>136</v>
      </c>
      <c r="F28" s="55">
        <v>12</v>
      </c>
      <c r="G28" s="53"/>
      <c r="H28" s="57"/>
      <c r="I28" s="56"/>
      <c r="J28" s="56"/>
      <c r="K28" s="36" t="s">
        <v>65</v>
      </c>
      <c r="L28" s="83">
        <v>28</v>
      </c>
      <c r="M28" s="83"/>
      <c r="N28" s="63"/>
      <c r="O28" s="86" t="s">
        <v>229</v>
      </c>
      <c r="P28" s="88">
        <v>43480.821435185186</v>
      </c>
      <c r="Q28" s="86" t="s">
        <v>239</v>
      </c>
      <c r="R28" s="89" t="s">
        <v>248</v>
      </c>
      <c r="S28" s="86" t="s">
        <v>252</v>
      </c>
      <c r="T28" s="86" t="s">
        <v>256</v>
      </c>
      <c r="U28" s="86"/>
      <c r="V28" s="89" t="s">
        <v>263</v>
      </c>
      <c r="W28" s="88">
        <v>43480.821435185186</v>
      </c>
      <c r="X28" s="89" t="s">
        <v>274</v>
      </c>
      <c r="Y28" s="86"/>
      <c r="Z28" s="86"/>
      <c r="AA28" s="92" t="s">
        <v>286</v>
      </c>
      <c r="AB28" s="86"/>
      <c r="AC28" s="86" t="b">
        <v>0</v>
      </c>
      <c r="AD28" s="86">
        <v>0</v>
      </c>
      <c r="AE28" s="92" t="s">
        <v>290</v>
      </c>
      <c r="AF28" s="86" t="b">
        <v>0</v>
      </c>
      <c r="AG28" s="86" t="s">
        <v>292</v>
      </c>
      <c r="AH28" s="86"/>
      <c r="AI28" s="92" t="s">
        <v>290</v>
      </c>
      <c r="AJ28" s="86" t="b">
        <v>0</v>
      </c>
      <c r="AK28" s="86">
        <v>0</v>
      </c>
      <c r="AL28" s="92" t="s">
        <v>290</v>
      </c>
      <c r="AM28" s="86" t="s">
        <v>295</v>
      </c>
      <c r="AN28" s="86" t="b">
        <v>0</v>
      </c>
      <c r="AO28" s="92" t="s">
        <v>286</v>
      </c>
      <c r="AP28" s="86" t="s">
        <v>176</v>
      </c>
      <c r="AQ28" s="86">
        <v>0</v>
      </c>
      <c r="AR28" s="86">
        <v>0</v>
      </c>
      <c r="AS28" s="86"/>
      <c r="AT28" s="86"/>
      <c r="AU28" s="86"/>
      <c r="AV28" s="86"/>
      <c r="AW28" s="86"/>
      <c r="AX28" s="86"/>
      <c r="AY28" s="86"/>
      <c r="AZ28" s="86"/>
      <c r="BA28">
        <v>3</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30">
      <c r="A29" s="84" t="s">
        <v>216</v>
      </c>
      <c r="B29" s="84" t="s">
        <v>228</v>
      </c>
      <c r="C29" s="53" t="s">
        <v>726</v>
      </c>
      <c r="D29" s="54">
        <v>10</v>
      </c>
      <c r="E29" s="65" t="s">
        <v>136</v>
      </c>
      <c r="F29" s="55">
        <v>12</v>
      </c>
      <c r="G29" s="53"/>
      <c r="H29" s="57"/>
      <c r="I29" s="56"/>
      <c r="J29" s="56"/>
      <c r="K29" s="36" t="s">
        <v>65</v>
      </c>
      <c r="L29" s="83">
        <v>29</v>
      </c>
      <c r="M29" s="83"/>
      <c r="N29" s="63"/>
      <c r="O29" s="86" t="s">
        <v>229</v>
      </c>
      <c r="P29" s="88">
        <v>43470.58804398148</v>
      </c>
      <c r="Q29" s="86" t="s">
        <v>238</v>
      </c>
      <c r="R29" s="89" t="s">
        <v>247</v>
      </c>
      <c r="S29" s="86" t="s">
        <v>252</v>
      </c>
      <c r="T29" s="86" t="s">
        <v>255</v>
      </c>
      <c r="U29" s="86"/>
      <c r="V29" s="89" t="s">
        <v>263</v>
      </c>
      <c r="W29" s="88">
        <v>43470.58804398148</v>
      </c>
      <c r="X29" s="89" t="s">
        <v>273</v>
      </c>
      <c r="Y29" s="86"/>
      <c r="Z29" s="86"/>
      <c r="AA29" s="92" t="s">
        <v>285</v>
      </c>
      <c r="AB29" s="86"/>
      <c r="AC29" s="86" t="b">
        <v>0</v>
      </c>
      <c r="AD29" s="86">
        <v>0</v>
      </c>
      <c r="AE29" s="92" t="s">
        <v>290</v>
      </c>
      <c r="AF29" s="86" t="b">
        <v>0</v>
      </c>
      <c r="AG29" s="86" t="s">
        <v>292</v>
      </c>
      <c r="AH29" s="86"/>
      <c r="AI29" s="92" t="s">
        <v>290</v>
      </c>
      <c r="AJ29" s="86" t="b">
        <v>0</v>
      </c>
      <c r="AK29" s="86">
        <v>0</v>
      </c>
      <c r="AL29" s="92" t="s">
        <v>290</v>
      </c>
      <c r="AM29" s="86" t="s">
        <v>295</v>
      </c>
      <c r="AN29" s="86" t="b">
        <v>0</v>
      </c>
      <c r="AO29" s="92" t="s">
        <v>285</v>
      </c>
      <c r="AP29" s="86" t="s">
        <v>176</v>
      </c>
      <c r="AQ29" s="86">
        <v>0</v>
      </c>
      <c r="AR29" s="86">
        <v>0</v>
      </c>
      <c r="AS29" s="86"/>
      <c r="AT29" s="86"/>
      <c r="AU29" s="86"/>
      <c r="AV29" s="86"/>
      <c r="AW29" s="86"/>
      <c r="AX29" s="86"/>
      <c r="AY29" s="86"/>
      <c r="AZ29" s="86"/>
      <c r="BA29">
        <v>3</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25</v>
      </c>
      <c r="BK29" s="52">
        <v>100</v>
      </c>
      <c r="BL29" s="51">
        <v>25</v>
      </c>
    </row>
    <row r="30" spans="1:64" ht="30">
      <c r="A30" s="84" t="s">
        <v>216</v>
      </c>
      <c r="B30" s="84" t="s">
        <v>228</v>
      </c>
      <c r="C30" s="53" t="s">
        <v>726</v>
      </c>
      <c r="D30" s="54">
        <v>10</v>
      </c>
      <c r="E30" s="65" t="s">
        <v>136</v>
      </c>
      <c r="F30" s="55">
        <v>12</v>
      </c>
      <c r="G30" s="53"/>
      <c r="H30" s="57"/>
      <c r="I30" s="56"/>
      <c r="J30" s="56"/>
      <c r="K30" s="36" t="s">
        <v>65</v>
      </c>
      <c r="L30" s="83">
        <v>30</v>
      </c>
      <c r="M30" s="83"/>
      <c r="N30" s="63"/>
      <c r="O30" s="86" t="s">
        <v>229</v>
      </c>
      <c r="P30" s="88">
        <v>43473.85167824074</v>
      </c>
      <c r="Q30" s="86" t="s">
        <v>240</v>
      </c>
      <c r="R30" s="89" t="s">
        <v>249</v>
      </c>
      <c r="S30" s="86" t="s">
        <v>252</v>
      </c>
      <c r="T30" s="86" t="s">
        <v>257</v>
      </c>
      <c r="U30" s="86"/>
      <c r="V30" s="89" t="s">
        <v>263</v>
      </c>
      <c r="W30" s="88">
        <v>43473.85167824074</v>
      </c>
      <c r="X30" s="89" t="s">
        <v>275</v>
      </c>
      <c r="Y30" s="86"/>
      <c r="Z30" s="86"/>
      <c r="AA30" s="92" t="s">
        <v>287</v>
      </c>
      <c r="AB30" s="86"/>
      <c r="AC30" s="86" t="b">
        <v>0</v>
      </c>
      <c r="AD30" s="86">
        <v>0</v>
      </c>
      <c r="AE30" s="92" t="s">
        <v>290</v>
      </c>
      <c r="AF30" s="86" t="b">
        <v>0</v>
      </c>
      <c r="AG30" s="86" t="s">
        <v>292</v>
      </c>
      <c r="AH30" s="86"/>
      <c r="AI30" s="92" t="s">
        <v>290</v>
      </c>
      <c r="AJ30" s="86" t="b">
        <v>0</v>
      </c>
      <c r="AK30" s="86">
        <v>0</v>
      </c>
      <c r="AL30" s="92" t="s">
        <v>290</v>
      </c>
      <c r="AM30" s="86" t="s">
        <v>295</v>
      </c>
      <c r="AN30" s="86" t="b">
        <v>0</v>
      </c>
      <c r="AO30" s="92" t="s">
        <v>287</v>
      </c>
      <c r="AP30" s="86" t="s">
        <v>176</v>
      </c>
      <c r="AQ30" s="86">
        <v>0</v>
      </c>
      <c r="AR30" s="86">
        <v>0</v>
      </c>
      <c r="AS30" s="86"/>
      <c r="AT30" s="86"/>
      <c r="AU30" s="86"/>
      <c r="AV30" s="86"/>
      <c r="AW30" s="86"/>
      <c r="AX30" s="86"/>
      <c r="AY30" s="86"/>
      <c r="AZ30" s="86"/>
      <c r="BA30">
        <v>3</v>
      </c>
      <c r="BB30" s="85" t="str">
        <f>REPLACE(INDEX(GroupVertices[Group],MATCH(Edges[[#This Row],[Vertex 1]],GroupVertices[Vertex],0)),1,1,"")</f>
        <v>2</v>
      </c>
      <c r="BC30" s="85" t="str">
        <f>REPLACE(INDEX(GroupVertices[Group],MATCH(Edges[[#This Row],[Vertex 2]],GroupVertices[Vertex],0)),1,1,"")</f>
        <v>2</v>
      </c>
      <c r="BD30" s="51">
        <v>4</v>
      </c>
      <c r="BE30" s="52">
        <v>14.285714285714286</v>
      </c>
      <c r="BF30" s="51">
        <v>0</v>
      </c>
      <c r="BG30" s="52">
        <v>0</v>
      </c>
      <c r="BH30" s="51">
        <v>0</v>
      </c>
      <c r="BI30" s="52">
        <v>0</v>
      </c>
      <c r="BJ30" s="51">
        <v>24</v>
      </c>
      <c r="BK30" s="52">
        <v>85.71428571428571</v>
      </c>
      <c r="BL30" s="51">
        <v>28</v>
      </c>
    </row>
    <row r="31" spans="1:64" ht="30">
      <c r="A31" s="84" t="s">
        <v>216</v>
      </c>
      <c r="B31" s="84" t="s">
        <v>228</v>
      </c>
      <c r="C31" s="53" t="s">
        <v>726</v>
      </c>
      <c r="D31" s="54">
        <v>10</v>
      </c>
      <c r="E31" s="65" t="s">
        <v>136</v>
      </c>
      <c r="F31" s="55">
        <v>12</v>
      </c>
      <c r="G31" s="53"/>
      <c r="H31" s="57"/>
      <c r="I31" s="56"/>
      <c r="J31" s="56"/>
      <c r="K31" s="36" t="s">
        <v>65</v>
      </c>
      <c r="L31" s="83">
        <v>31</v>
      </c>
      <c r="M31" s="83"/>
      <c r="N31" s="63"/>
      <c r="O31" s="86" t="s">
        <v>229</v>
      </c>
      <c r="P31" s="88">
        <v>43480.821435185186</v>
      </c>
      <c r="Q31" s="86" t="s">
        <v>239</v>
      </c>
      <c r="R31" s="89" t="s">
        <v>248</v>
      </c>
      <c r="S31" s="86" t="s">
        <v>252</v>
      </c>
      <c r="T31" s="86" t="s">
        <v>256</v>
      </c>
      <c r="U31" s="86"/>
      <c r="V31" s="89" t="s">
        <v>263</v>
      </c>
      <c r="W31" s="88">
        <v>43480.821435185186</v>
      </c>
      <c r="X31" s="89" t="s">
        <v>274</v>
      </c>
      <c r="Y31" s="86"/>
      <c r="Z31" s="86"/>
      <c r="AA31" s="92" t="s">
        <v>286</v>
      </c>
      <c r="AB31" s="86"/>
      <c r="AC31" s="86" t="b">
        <v>0</v>
      </c>
      <c r="AD31" s="86">
        <v>0</v>
      </c>
      <c r="AE31" s="92" t="s">
        <v>290</v>
      </c>
      <c r="AF31" s="86" t="b">
        <v>0</v>
      </c>
      <c r="AG31" s="86" t="s">
        <v>292</v>
      </c>
      <c r="AH31" s="86"/>
      <c r="AI31" s="92" t="s">
        <v>290</v>
      </c>
      <c r="AJ31" s="86" t="b">
        <v>0</v>
      </c>
      <c r="AK31" s="86">
        <v>0</v>
      </c>
      <c r="AL31" s="92" t="s">
        <v>290</v>
      </c>
      <c r="AM31" s="86" t="s">
        <v>295</v>
      </c>
      <c r="AN31" s="86" t="b">
        <v>0</v>
      </c>
      <c r="AO31" s="92" t="s">
        <v>286</v>
      </c>
      <c r="AP31" s="86" t="s">
        <v>176</v>
      </c>
      <c r="AQ31" s="86">
        <v>0</v>
      </c>
      <c r="AR31" s="86">
        <v>0</v>
      </c>
      <c r="AS31" s="86"/>
      <c r="AT31" s="86"/>
      <c r="AU31" s="86"/>
      <c r="AV31" s="86"/>
      <c r="AW31" s="86"/>
      <c r="AX31" s="86"/>
      <c r="AY31" s="86"/>
      <c r="AZ31" s="86"/>
      <c r="BA31">
        <v>3</v>
      </c>
      <c r="BB31" s="85" t="str">
        <f>REPLACE(INDEX(GroupVertices[Group],MATCH(Edges[[#This Row],[Vertex 1]],GroupVertices[Vertex],0)),1,1,"")</f>
        <v>2</v>
      </c>
      <c r="BC31" s="85" t="str">
        <f>REPLACE(INDEX(GroupVertices[Group],MATCH(Edges[[#This Row],[Vertex 2]],GroupVertices[Vertex],0)),1,1,"")</f>
        <v>2</v>
      </c>
      <c r="BD31" s="51">
        <v>0</v>
      </c>
      <c r="BE31" s="52">
        <v>0</v>
      </c>
      <c r="BF31" s="51">
        <v>1</v>
      </c>
      <c r="BG31" s="52">
        <v>8.333333333333334</v>
      </c>
      <c r="BH31" s="51">
        <v>0</v>
      </c>
      <c r="BI31" s="52">
        <v>0</v>
      </c>
      <c r="BJ31" s="51">
        <v>11</v>
      </c>
      <c r="BK31" s="52">
        <v>91.66666666666667</v>
      </c>
      <c r="BL31" s="51">
        <v>12</v>
      </c>
    </row>
    <row r="32" spans="1:64" ht="30">
      <c r="A32" s="84" t="s">
        <v>216</v>
      </c>
      <c r="B32" s="84" t="s">
        <v>224</v>
      </c>
      <c r="C32" s="53" t="s">
        <v>726</v>
      </c>
      <c r="D32" s="54">
        <v>10</v>
      </c>
      <c r="E32" s="65" t="s">
        <v>136</v>
      </c>
      <c r="F32" s="55">
        <v>12</v>
      </c>
      <c r="G32" s="53"/>
      <c r="H32" s="57"/>
      <c r="I32" s="56"/>
      <c r="J32" s="56"/>
      <c r="K32" s="36" t="s">
        <v>65</v>
      </c>
      <c r="L32" s="83">
        <v>32</v>
      </c>
      <c r="M32" s="83"/>
      <c r="N32" s="63"/>
      <c r="O32" s="86" t="s">
        <v>229</v>
      </c>
      <c r="P32" s="88">
        <v>43470.58804398148</v>
      </c>
      <c r="Q32" s="86" t="s">
        <v>238</v>
      </c>
      <c r="R32" s="89" t="s">
        <v>247</v>
      </c>
      <c r="S32" s="86" t="s">
        <v>252</v>
      </c>
      <c r="T32" s="86" t="s">
        <v>255</v>
      </c>
      <c r="U32" s="86"/>
      <c r="V32" s="89" t="s">
        <v>263</v>
      </c>
      <c r="W32" s="88">
        <v>43470.58804398148</v>
      </c>
      <c r="X32" s="89" t="s">
        <v>273</v>
      </c>
      <c r="Y32" s="86"/>
      <c r="Z32" s="86"/>
      <c r="AA32" s="92" t="s">
        <v>285</v>
      </c>
      <c r="AB32" s="86"/>
      <c r="AC32" s="86" t="b">
        <v>0</v>
      </c>
      <c r="AD32" s="86">
        <v>0</v>
      </c>
      <c r="AE32" s="92" t="s">
        <v>290</v>
      </c>
      <c r="AF32" s="86" t="b">
        <v>0</v>
      </c>
      <c r="AG32" s="86" t="s">
        <v>292</v>
      </c>
      <c r="AH32" s="86"/>
      <c r="AI32" s="92" t="s">
        <v>290</v>
      </c>
      <c r="AJ32" s="86" t="b">
        <v>0</v>
      </c>
      <c r="AK32" s="86">
        <v>0</v>
      </c>
      <c r="AL32" s="92" t="s">
        <v>290</v>
      </c>
      <c r="AM32" s="86" t="s">
        <v>295</v>
      </c>
      <c r="AN32" s="86" t="b">
        <v>0</v>
      </c>
      <c r="AO32" s="92" t="s">
        <v>285</v>
      </c>
      <c r="AP32" s="86" t="s">
        <v>176</v>
      </c>
      <c r="AQ32" s="86">
        <v>0</v>
      </c>
      <c r="AR32" s="86">
        <v>0</v>
      </c>
      <c r="AS32" s="86"/>
      <c r="AT32" s="86"/>
      <c r="AU32" s="86"/>
      <c r="AV32" s="86"/>
      <c r="AW32" s="86"/>
      <c r="AX32" s="86"/>
      <c r="AY32" s="86"/>
      <c r="AZ32" s="86"/>
      <c r="BA32">
        <v>4</v>
      </c>
      <c r="BB32" s="85" t="str">
        <f>REPLACE(INDEX(GroupVertices[Group],MATCH(Edges[[#This Row],[Vertex 1]],GroupVertices[Vertex],0)),1,1,"")</f>
        <v>2</v>
      </c>
      <c r="BC32" s="85" t="str">
        <f>REPLACE(INDEX(GroupVertices[Group],MATCH(Edges[[#This Row],[Vertex 2]],GroupVertices[Vertex],0)),1,1,"")</f>
        <v>3</v>
      </c>
      <c r="BD32" s="51"/>
      <c r="BE32" s="52"/>
      <c r="BF32" s="51"/>
      <c r="BG32" s="52"/>
      <c r="BH32" s="51"/>
      <c r="BI32" s="52"/>
      <c r="BJ32" s="51"/>
      <c r="BK32" s="52"/>
      <c r="BL32" s="51"/>
    </row>
    <row r="33" spans="1:64" ht="30">
      <c r="A33" s="84" t="s">
        <v>216</v>
      </c>
      <c r="B33" s="84" t="s">
        <v>224</v>
      </c>
      <c r="C33" s="53" t="s">
        <v>726</v>
      </c>
      <c r="D33" s="54">
        <v>10</v>
      </c>
      <c r="E33" s="65" t="s">
        <v>136</v>
      </c>
      <c r="F33" s="55">
        <v>12</v>
      </c>
      <c r="G33" s="53"/>
      <c r="H33" s="57"/>
      <c r="I33" s="56"/>
      <c r="J33" s="56"/>
      <c r="K33" s="36" t="s">
        <v>65</v>
      </c>
      <c r="L33" s="83">
        <v>33</v>
      </c>
      <c r="M33" s="83"/>
      <c r="N33" s="63"/>
      <c r="O33" s="86" t="s">
        <v>229</v>
      </c>
      <c r="P33" s="88">
        <v>43472.653136574074</v>
      </c>
      <c r="Q33" s="86" t="s">
        <v>237</v>
      </c>
      <c r="R33" s="89" t="s">
        <v>246</v>
      </c>
      <c r="S33" s="86" t="s">
        <v>252</v>
      </c>
      <c r="T33" s="86" t="s">
        <v>254</v>
      </c>
      <c r="U33" s="86"/>
      <c r="V33" s="89" t="s">
        <v>263</v>
      </c>
      <c r="W33" s="88">
        <v>43472.653136574074</v>
      </c>
      <c r="X33" s="89" t="s">
        <v>272</v>
      </c>
      <c r="Y33" s="86"/>
      <c r="Z33" s="86"/>
      <c r="AA33" s="92" t="s">
        <v>284</v>
      </c>
      <c r="AB33" s="86"/>
      <c r="AC33" s="86" t="b">
        <v>0</v>
      </c>
      <c r="AD33" s="86">
        <v>1</v>
      </c>
      <c r="AE33" s="92" t="s">
        <v>290</v>
      </c>
      <c r="AF33" s="86" t="b">
        <v>0</v>
      </c>
      <c r="AG33" s="86" t="s">
        <v>292</v>
      </c>
      <c r="AH33" s="86"/>
      <c r="AI33" s="92" t="s">
        <v>290</v>
      </c>
      <c r="AJ33" s="86" t="b">
        <v>0</v>
      </c>
      <c r="AK33" s="86">
        <v>1</v>
      </c>
      <c r="AL33" s="92" t="s">
        <v>290</v>
      </c>
      <c r="AM33" s="86" t="s">
        <v>295</v>
      </c>
      <c r="AN33" s="86" t="b">
        <v>0</v>
      </c>
      <c r="AO33" s="92" t="s">
        <v>284</v>
      </c>
      <c r="AP33" s="86" t="s">
        <v>176</v>
      </c>
      <c r="AQ33" s="86">
        <v>0</v>
      </c>
      <c r="AR33" s="86">
        <v>0</v>
      </c>
      <c r="AS33" s="86"/>
      <c r="AT33" s="86"/>
      <c r="AU33" s="86"/>
      <c r="AV33" s="86"/>
      <c r="AW33" s="86"/>
      <c r="AX33" s="86"/>
      <c r="AY33" s="86"/>
      <c r="AZ33" s="86"/>
      <c r="BA33">
        <v>4</v>
      </c>
      <c r="BB33" s="85" t="str">
        <f>REPLACE(INDEX(GroupVertices[Group],MATCH(Edges[[#This Row],[Vertex 1]],GroupVertices[Vertex],0)),1,1,"")</f>
        <v>2</v>
      </c>
      <c r="BC33" s="85" t="str">
        <f>REPLACE(INDEX(GroupVertices[Group],MATCH(Edges[[#This Row],[Vertex 2]],GroupVertices[Vertex],0)),1,1,"")</f>
        <v>3</v>
      </c>
      <c r="BD33" s="51">
        <v>0</v>
      </c>
      <c r="BE33" s="52">
        <v>0</v>
      </c>
      <c r="BF33" s="51">
        <v>0</v>
      </c>
      <c r="BG33" s="52">
        <v>0</v>
      </c>
      <c r="BH33" s="51">
        <v>0</v>
      </c>
      <c r="BI33" s="52">
        <v>0</v>
      </c>
      <c r="BJ33" s="51">
        <v>11</v>
      </c>
      <c r="BK33" s="52">
        <v>100</v>
      </c>
      <c r="BL33" s="51">
        <v>11</v>
      </c>
    </row>
    <row r="34" spans="1:64" ht="30">
      <c r="A34" s="84" t="s">
        <v>216</v>
      </c>
      <c r="B34" s="84" t="s">
        <v>224</v>
      </c>
      <c r="C34" s="53" t="s">
        <v>726</v>
      </c>
      <c r="D34" s="54">
        <v>10</v>
      </c>
      <c r="E34" s="65" t="s">
        <v>136</v>
      </c>
      <c r="F34" s="55">
        <v>12</v>
      </c>
      <c r="G34" s="53"/>
      <c r="H34" s="57"/>
      <c r="I34" s="56"/>
      <c r="J34" s="56"/>
      <c r="K34" s="36" t="s">
        <v>65</v>
      </c>
      <c r="L34" s="83">
        <v>34</v>
      </c>
      <c r="M34" s="83"/>
      <c r="N34" s="63"/>
      <c r="O34" s="86" t="s">
        <v>229</v>
      </c>
      <c r="P34" s="88">
        <v>43473.85167824074</v>
      </c>
      <c r="Q34" s="86" t="s">
        <v>240</v>
      </c>
      <c r="R34" s="89" t="s">
        <v>249</v>
      </c>
      <c r="S34" s="86" t="s">
        <v>252</v>
      </c>
      <c r="T34" s="86" t="s">
        <v>257</v>
      </c>
      <c r="U34" s="86"/>
      <c r="V34" s="89" t="s">
        <v>263</v>
      </c>
      <c r="W34" s="88">
        <v>43473.85167824074</v>
      </c>
      <c r="X34" s="89" t="s">
        <v>275</v>
      </c>
      <c r="Y34" s="86"/>
      <c r="Z34" s="86"/>
      <c r="AA34" s="92" t="s">
        <v>287</v>
      </c>
      <c r="AB34" s="86"/>
      <c r="AC34" s="86" t="b">
        <v>0</v>
      </c>
      <c r="AD34" s="86">
        <v>0</v>
      </c>
      <c r="AE34" s="92" t="s">
        <v>290</v>
      </c>
      <c r="AF34" s="86" t="b">
        <v>0</v>
      </c>
      <c r="AG34" s="86" t="s">
        <v>292</v>
      </c>
      <c r="AH34" s="86"/>
      <c r="AI34" s="92" t="s">
        <v>290</v>
      </c>
      <c r="AJ34" s="86" t="b">
        <v>0</v>
      </c>
      <c r="AK34" s="86">
        <v>0</v>
      </c>
      <c r="AL34" s="92" t="s">
        <v>290</v>
      </c>
      <c r="AM34" s="86" t="s">
        <v>295</v>
      </c>
      <c r="AN34" s="86" t="b">
        <v>0</v>
      </c>
      <c r="AO34" s="92" t="s">
        <v>287</v>
      </c>
      <c r="AP34" s="86" t="s">
        <v>176</v>
      </c>
      <c r="AQ34" s="86">
        <v>0</v>
      </c>
      <c r="AR34" s="86">
        <v>0</v>
      </c>
      <c r="AS34" s="86"/>
      <c r="AT34" s="86"/>
      <c r="AU34" s="86"/>
      <c r="AV34" s="86"/>
      <c r="AW34" s="86"/>
      <c r="AX34" s="86"/>
      <c r="AY34" s="86"/>
      <c r="AZ34" s="86"/>
      <c r="BA34">
        <v>4</v>
      </c>
      <c r="BB34" s="85" t="str">
        <f>REPLACE(INDEX(GroupVertices[Group],MATCH(Edges[[#This Row],[Vertex 1]],GroupVertices[Vertex],0)),1,1,"")</f>
        <v>2</v>
      </c>
      <c r="BC34" s="85" t="str">
        <f>REPLACE(INDEX(GroupVertices[Group],MATCH(Edges[[#This Row],[Vertex 2]],GroupVertices[Vertex],0)),1,1,"")</f>
        <v>3</v>
      </c>
      <c r="BD34" s="51"/>
      <c r="BE34" s="52"/>
      <c r="BF34" s="51"/>
      <c r="BG34" s="52"/>
      <c r="BH34" s="51"/>
      <c r="BI34" s="52"/>
      <c r="BJ34" s="51"/>
      <c r="BK34" s="52"/>
      <c r="BL34" s="51"/>
    </row>
    <row r="35" spans="1:64" ht="30">
      <c r="A35" s="84" t="s">
        <v>216</v>
      </c>
      <c r="B35" s="84" t="s">
        <v>224</v>
      </c>
      <c r="C35" s="53" t="s">
        <v>726</v>
      </c>
      <c r="D35" s="54">
        <v>10</v>
      </c>
      <c r="E35" s="65" t="s">
        <v>136</v>
      </c>
      <c r="F35" s="55">
        <v>12</v>
      </c>
      <c r="G35" s="53"/>
      <c r="H35" s="57"/>
      <c r="I35" s="56"/>
      <c r="J35" s="56"/>
      <c r="K35" s="36" t="s">
        <v>65</v>
      </c>
      <c r="L35" s="83">
        <v>35</v>
      </c>
      <c r="M35" s="83"/>
      <c r="N35" s="63"/>
      <c r="O35" s="86" t="s">
        <v>229</v>
      </c>
      <c r="P35" s="88">
        <v>43480.821435185186</v>
      </c>
      <c r="Q35" s="86" t="s">
        <v>239</v>
      </c>
      <c r="R35" s="89" t="s">
        <v>248</v>
      </c>
      <c r="S35" s="86" t="s">
        <v>252</v>
      </c>
      <c r="T35" s="86" t="s">
        <v>256</v>
      </c>
      <c r="U35" s="86"/>
      <c r="V35" s="89" t="s">
        <v>263</v>
      </c>
      <c r="W35" s="88">
        <v>43480.821435185186</v>
      </c>
      <c r="X35" s="89" t="s">
        <v>274</v>
      </c>
      <c r="Y35" s="86"/>
      <c r="Z35" s="86"/>
      <c r="AA35" s="92" t="s">
        <v>286</v>
      </c>
      <c r="AB35" s="86"/>
      <c r="AC35" s="86" t="b">
        <v>0</v>
      </c>
      <c r="AD35" s="86">
        <v>0</v>
      </c>
      <c r="AE35" s="92" t="s">
        <v>290</v>
      </c>
      <c r="AF35" s="86" t="b">
        <v>0</v>
      </c>
      <c r="AG35" s="86" t="s">
        <v>292</v>
      </c>
      <c r="AH35" s="86"/>
      <c r="AI35" s="92" t="s">
        <v>290</v>
      </c>
      <c r="AJ35" s="86" t="b">
        <v>0</v>
      </c>
      <c r="AK35" s="86">
        <v>0</v>
      </c>
      <c r="AL35" s="92" t="s">
        <v>290</v>
      </c>
      <c r="AM35" s="86" t="s">
        <v>295</v>
      </c>
      <c r="AN35" s="86" t="b">
        <v>0</v>
      </c>
      <c r="AO35" s="92" t="s">
        <v>286</v>
      </c>
      <c r="AP35" s="86" t="s">
        <v>176</v>
      </c>
      <c r="AQ35" s="86">
        <v>0</v>
      </c>
      <c r="AR35" s="86">
        <v>0</v>
      </c>
      <c r="AS35" s="86"/>
      <c r="AT35" s="86"/>
      <c r="AU35" s="86"/>
      <c r="AV35" s="86"/>
      <c r="AW35" s="86"/>
      <c r="AX35" s="86"/>
      <c r="AY35" s="86"/>
      <c r="AZ35" s="86"/>
      <c r="BA35">
        <v>4</v>
      </c>
      <c r="BB35" s="85" t="str">
        <f>REPLACE(INDEX(GroupVertices[Group],MATCH(Edges[[#This Row],[Vertex 1]],GroupVertices[Vertex],0)),1,1,"")</f>
        <v>2</v>
      </c>
      <c r="BC35" s="85" t="str">
        <f>REPLACE(INDEX(GroupVertices[Group],MATCH(Edges[[#This Row],[Vertex 2]],GroupVertices[Vertex],0)),1,1,"")</f>
        <v>3</v>
      </c>
      <c r="BD35" s="51"/>
      <c r="BE35" s="52"/>
      <c r="BF35" s="51"/>
      <c r="BG35" s="52"/>
      <c r="BH35" s="51"/>
      <c r="BI35" s="52"/>
      <c r="BJ35" s="51"/>
      <c r="BK35" s="52"/>
      <c r="BL35" s="51"/>
    </row>
    <row r="36" spans="1:64" ht="45">
      <c r="A36" s="84" t="s">
        <v>217</v>
      </c>
      <c r="B36" s="84" t="s">
        <v>224</v>
      </c>
      <c r="C36" s="53" t="s">
        <v>725</v>
      </c>
      <c r="D36" s="54">
        <v>3</v>
      </c>
      <c r="E36" s="65" t="s">
        <v>132</v>
      </c>
      <c r="F36" s="55">
        <v>35</v>
      </c>
      <c r="G36" s="53"/>
      <c r="H36" s="57"/>
      <c r="I36" s="56"/>
      <c r="J36" s="56"/>
      <c r="K36" s="36" t="s">
        <v>65</v>
      </c>
      <c r="L36" s="83">
        <v>36</v>
      </c>
      <c r="M36" s="83"/>
      <c r="N36" s="63"/>
      <c r="O36" s="86" t="s">
        <v>229</v>
      </c>
      <c r="P36" s="88">
        <v>43463.06359953704</v>
      </c>
      <c r="Q36" s="86" t="s">
        <v>241</v>
      </c>
      <c r="R36" s="89" t="s">
        <v>250</v>
      </c>
      <c r="S36" s="86" t="s">
        <v>252</v>
      </c>
      <c r="T36" s="86" t="s">
        <v>258</v>
      </c>
      <c r="U36" s="86"/>
      <c r="V36" s="89" t="s">
        <v>264</v>
      </c>
      <c r="W36" s="88">
        <v>43463.06359953704</v>
      </c>
      <c r="X36" s="89" t="s">
        <v>276</v>
      </c>
      <c r="Y36" s="86"/>
      <c r="Z36" s="86"/>
      <c r="AA36" s="92" t="s">
        <v>288</v>
      </c>
      <c r="AB36" s="86"/>
      <c r="AC36" s="86" t="b">
        <v>0</v>
      </c>
      <c r="AD36" s="86">
        <v>1</v>
      </c>
      <c r="AE36" s="92" t="s">
        <v>290</v>
      </c>
      <c r="AF36" s="86" t="b">
        <v>0</v>
      </c>
      <c r="AG36" s="86" t="s">
        <v>293</v>
      </c>
      <c r="AH36" s="86"/>
      <c r="AI36" s="92" t="s">
        <v>290</v>
      </c>
      <c r="AJ36" s="86" t="b">
        <v>0</v>
      </c>
      <c r="AK36" s="86">
        <v>1</v>
      </c>
      <c r="AL36" s="92" t="s">
        <v>290</v>
      </c>
      <c r="AM36" s="86" t="s">
        <v>295</v>
      </c>
      <c r="AN36" s="86" t="b">
        <v>0</v>
      </c>
      <c r="AO36" s="92" t="s">
        <v>288</v>
      </c>
      <c r="AP36" s="86" t="s">
        <v>297</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218</v>
      </c>
      <c r="B37" s="84" t="s">
        <v>224</v>
      </c>
      <c r="C37" s="53" t="s">
        <v>725</v>
      </c>
      <c r="D37" s="54">
        <v>3</v>
      </c>
      <c r="E37" s="65" t="s">
        <v>132</v>
      </c>
      <c r="F37" s="55">
        <v>35</v>
      </c>
      <c r="G37" s="53"/>
      <c r="H37" s="57"/>
      <c r="I37" s="56"/>
      <c r="J37" s="56"/>
      <c r="K37" s="36" t="s">
        <v>65</v>
      </c>
      <c r="L37" s="83">
        <v>37</v>
      </c>
      <c r="M37" s="83"/>
      <c r="N37" s="63"/>
      <c r="O37" s="86" t="s">
        <v>229</v>
      </c>
      <c r="P37" s="88">
        <v>43482.5062962963</v>
      </c>
      <c r="Q37" s="86" t="s">
        <v>242</v>
      </c>
      <c r="R37" s="86"/>
      <c r="S37" s="86"/>
      <c r="T37" s="86" t="s">
        <v>258</v>
      </c>
      <c r="U37" s="86"/>
      <c r="V37" s="89" t="s">
        <v>265</v>
      </c>
      <c r="W37" s="88">
        <v>43482.5062962963</v>
      </c>
      <c r="X37" s="89" t="s">
        <v>277</v>
      </c>
      <c r="Y37" s="86"/>
      <c r="Z37" s="86"/>
      <c r="AA37" s="92" t="s">
        <v>289</v>
      </c>
      <c r="AB37" s="86"/>
      <c r="AC37" s="86" t="b">
        <v>0</v>
      </c>
      <c r="AD37" s="86">
        <v>0</v>
      </c>
      <c r="AE37" s="92" t="s">
        <v>290</v>
      </c>
      <c r="AF37" s="86" t="b">
        <v>0</v>
      </c>
      <c r="AG37" s="86" t="s">
        <v>293</v>
      </c>
      <c r="AH37" s="86"/>
      <c r="AI37" s="92" t="s">
        <v>290</v>
      </c>
      <c r="AJ37" s="86" t="b">
        <v>0</v>
      </c>
      <c r="AK37" s="86">
        <v>1</v>
      </c>
      <c r="AL37" s="92" t="s">
        <v>288</v>
      </c>
      <c r="AM37" s="86" t="s">
        <v>296</v>
      </c>
      <c r="AN37" s="86" t="b">
        <v>0</v>
      </c>
      <c r="AO37" s="92" t="s">
        <v>288</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217</v>
      </c>
      <c r="B38" s="84" t="s">
        <v>218</v>
      </c>
      <c r="C38" s="53" t="s">
        <v>725</v>
      </c>
      <c r="D38" s="54">
        <v>3</v>
      </c>
      <c r="E38" s="65" t="s">
        <v>132</v>
      </c>
      <c r="F38" s="55">
        <v>35</v>
      </c>
      <c r="G38" s="53"/>
      <c r="H38" s="57"/>
      <c r="I38" s="56"/>
      <c r="J38" s="56"/>
      <c r="K38" s="36" t="s">
        <v>66</v>
      </c>
      <c r="L38" s="83">
        <v>38</v>
      </c>
      <c r="M38" s="83"/>
      <c r="N38" s="63"/>
      <c r="O38" s="86" t="s">
        <v>229</v>
      </c>
      <c r="P38" s="88">
        <v>43463.06359953704</v>
      </c>
      <c r="Q38" s="86" t="s">
        <v>241</v>
      </c>
      <c r="R38" s="89" t="s">
        <v>250</v>
      </c>
      <c r="S38" s="86" t="s">
        <v>252</v>
      </c>
      <c r="T38" s="86" t="s">
        <v>258</v>
      </c>
      <c r="U38" s="86"/>
      <c r="V38" s="89" t="s">
        <v>264</v>
      </c>
      <c r="W38" s="88">
        <v>43463.06359953704</v>
      </c>
      <c r="X38" s="89" t="s">
        <v>276</v>
      </c>
      <c r="Y38" s="86"/>
      <c r="Z38" s="86"/>
      <c r="AA38" s="92" t="s">
        <v>288</v>
      </c>
      <c r="AB38" s="86"/>
      <c r="AC38" s="86" t="b">
        <v>0</v>
      </c>
      <c r="AD38" s="86">
        <v>1</v>
      </c>
      <c r="AE38" s="92" t="s">
        <v>290</v>
      </c>
      <c r="AF38" s="86" t="b">
        <v>0</v>
      </c>
      <c r="AG38" s="86" t="s">
        <v>293</v>
      </c>
      <c r="AH38" s="86"/>
      <c r="AI38" s="92" t="s">
        <v>290</v>
      </c>
      <c r="AJ38" s="86" t="b">
        <v>0</v>
      </c>
      <c r="AK38" s="86">
        <v>1</v>
      </c>
      <c r="AL38" s="92" t="s">
        <v>290</v>
      </c>
      <c r="AM38" s="86" t="s">
        <v>295</v>
      </c>
      <c r="AN38" s="86" t="b">
        <v>0</v>
      </c>
      <c r="AO38" s="92" t="s">
        <v>288</v>
      </c>
      <c r="AP38" s="86" t="s">
        <v>297</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1</v>
      </c>
      <c r="BE38" s="52">
        <v>12.5</v>
      </c>
      <c r="BF38" s="51">
        <v>0</v>
      </c>
      <c r="BG38" s="52">
        <v>0</v>
      </c>
      <c r="BH38" s="51">
        <v>0</v>
      </c>
      <c r="BI38" s="52">
        <v>0</v>
      </c>
      <c r="BJ38" s="51">
        <v>7</v>
      </c>
      <c r="BK38" s="52">
        <v>87.5</v>
      </c>
      <c r="BL38" s="51">
        <v>8</v>
      </c>
    </row>
    <row r="39" spans="1:64" ht="45">
      <c r="A39" s="84" t="s">
        <v>218</v>
      </c>
      <c r="B39" s="84" t="s">
        <v>217</v>
      </c>
      <c r="C39" s="53" t="s">
        <v>725</v>
      </c>
      <c r="D39" s="54">
        <v>3</v>
      </c>
      <c r="E39" s="65" t="s">
        <v>132</v>
      </c>
      <c r="F39" s="55">
        <v>35</v>
      </c>
      <c r="G39" s="53"/>
      <c r="H39" s="57"/>
      <c r="I39" s="56"/>
      <c r="J39" s="56"/>
      <c r="K39" s="36" t="s">
        <v>66</v>
      </c>
      <c r="L39" s="83">
        <v>39</v>
      </c>
      <c r="M39" s="83"/>
      <c r="N39" s="63"/>
      <c r="O39" s="86" t="s">
        <v>229</v>
      </c>
      <c r="P39" s="88">
        <v>43482.5062962963</v>
      </c>
      <c r="Q39" s="86" t="s">
        <v>242</v>
      </c>
      <c r="R39" s="86"/>
      <c r="S39" s="86"/>
      <c r="T39" s="86" t="s">
        <v>258</v>
      </c>
      <c r="U39" s="86"/>
      <c r="V39" s="89" t="s">
        <v>265</v>
      </c>
      <c r="W39" s="88">
        <v>43482.5062962963</v>
      </c>
      <c r="X39" s="89" t="s">
        <v>277</v>
      </c>
      <c r="Y39" s="86"/>
      <c r="Z39" s="86"/>
      <c r="AA39" s="92" t="s">
        <v>289</v>
      </c>
      <c r="AB39" s="86"/>
      <c r="AC39" s="86" t="b">
        <v>0</v>
      </c>
      <c r="AD39" s="86">
        <v>0</v>
      </c>
      <c r="AE39" s="92" t="s">
        <v>290</v>
      </c>
      <c r="AF39" s="86" t="b">
        <v>0</v>
      </c>
      <c r="AG39" s="86" t="s">
        <v>293</v>
      </c>
      <c r="AH39" s="86"/>
      <c r="AI39" s="92" t="s">
        <v>290</v>
      </c>
      <c r="AJ39" s="86" t="b">
        <v>0</v>
      </c>
      <c r="AK39" s="86">
        <v>1</v>
      </c>
      <c r="AL39" s="92" t="s">
        <v>288</v>
      </c>
      <c r="AM39" s="86" t="s">
        <v>296</v>
      </c>
      <c r="AN39" s="86" t="b">
        <v>0</v>
      </c>
      <c r="AO39" s="92" t="s">
        <v>288</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v>1</v>
      </c>
      <c r="BE39" s="52">
        <v>10</v>
      </c>
      <c r="BF39" s="51">
        <v>0</v>
      </c>
      <c r="BG39" s="52">
        <v>0</v>
      </c>
      <c r="BH39" s="51">
        <v>0</v>
      </c>
      <c r="BI39" s="52">
        <v>0</v>
      </c>
      <c r="BJ39" s="51">
        <v>9</v>
      </c>
      <c r="BK39" s="52">
        <v>90</v>
      </c>
      <c r="BL39"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hyperlinks>
    <hyperlink ref="R4" r:id="rId1" display="https://www.instagram.com/p/BsQiHPvg6NG/?utm_source=ig_twitter_share&amp;igshid=d3oacqryuwfd"/>
    <hyperlink ref="R5" r:id="rId2" display="https://www.instagram.com/p/BsQiHPvg6NG/?utm_source=ig_twitter_share&amp;igshid=d3oacqryuwfd"/>
    <hyperlink ref="R7" r:id="rId3" display="https://www.instagram.com/p/BsQiHPvg6NG/?utm_source=ig_twitter_share&amp;igshid=d3oacqryuwfd"/>
    <hyperlink ref="R9" r:id="rId4" display="https://www.instagram.com/p/BsQiHPvg6NG/?utm_source=ig_twitter_share&amp;igshid=d3oacqryuwfd"/>
    <hyperlink ref="R11" r:id="rId5" display="https://www.instagram.com/p/BsQiHPvg6NG/?utm_source=ig_twitter_share&amp;igshid=d3oacqryuwfd"/>
    <hyperlink ref="R13" r:id="rId6" display="https://www.instagram.com/p/BsQiHPvg6NG/?utm_source=ig_twitter_share&amp;igshid=d3oacqryuwfd"/>
    <hyperlink ref="R14" r:id="rId7" display="https://www.instagram.com/p/BsQiHPvg6NG/?utm_source=ig_twitter_share&amp;igshid=d3oacqryuwfd"/>
    <hyperlink ref="R17" r:id="rId8" display="https://www.instagram.com/p/BsUCD7tAezv/?utm_source=ig_twitter_share&amp;igshid=5rtqesd4eafl"/>
    <hyperlink ref="R18" r:id="rId9" display="https://www.instagram.com/p/BsUCD7tAezv/?utm_source=ig_twitter_share&amp;igshid=5rtqesd4eafl"/>
    <hyperlink ref="R25" r:id="rId10" display="https://www.instagram.com/p/BsVrWTvg6om/?utm_source=ig_twitter_share&amp;igshid=e4fb74ld2g12"/>
    <hyperlink ref="R26" r:id="rId11" display="https://www.instagram.com/p/BsQXB1cAI9X/?utm_source=ig_twitter_share&amp;igshid=u0m1nqx968ka"/>
    <hyperlink ref="R27" r:id="rId12" display="https://www.instagram.com/p/BsVrWTvg6om/?utm_source=ig_twitter_share&amp;igshid=e4fb74ld2g12"/>
    <hyperlink ref="R28" r:id="rId13" display="https://www.instagram.com/p/BsqtXeNg143/?utm_source=ig_twitter_share&amp;igshid=d5y47e88ret1"/>
    <hyperlink ref="R29" r:id="rId14" display="https://www.instagram.com/p/BsQXB1cAI9X/?utm_source=ig_twitter_share&amp;igshid=u0m1nqx968ka"/>
    <hyperlink ref="R30" r:id="rId15" display="https://www.instagram.com/p/BsYw3Cggtfd/?utm_source=ig_twitter_share&amp;igshid=p5ihj5s0wvnr"/>
    <hyperlink ref="R31" r:id="rId16" display="https://www.instagram.com/p/BsqtXeNg143/?utm_source=ig_twitter_share&amp;igshid=d5y47e88ret1"/>
    <hyperlink ref="R32" r:id="rId17" display="https://www.instagram.com/p/BsQXB1cAI9X/?utm_source=ig_twitter_share&amp;igshid=u0m1nqx968ka"/>
    <hyperlink ref="R33" r:id="rId18" display="https://www.instagram.com/p/BsVrWTvg6om/?utm_source=ig_twitter_share&amp;igshid=e4fb74ld2g12"/>
    <hyperlink ref="R34" r:id="rId19" display="https://www.instagram.com/p/BsYw3Cggtfd/?utm_source=ig_twitter_share&amp;igshid=p5ihj5s0wvnr"/>
    <hyperlink ref="R35" r:id="rId20" display="https://www.instagram.com/p/BsqtXeNg143/?utm_source=ig_twitter_share&amp;igshid=d5y47e88ret1"/>
    <hyperlink ref="R36" r:id="rId21" display="https://www.instagram.com/p/Br8-5gvn38y/?utm_source=ig_twitter_share&amp;igshid=j6fm02ai1qu7"/>
    <hyperlink ref="R38" r:id="rId22" display="https://www.instagram.com/p/Br8-5gvn38y/?utm_source=ig_twitter_share&amp;igshid=j6fm02ai1qu7"/>
    <hyperlink ref="V3" r:id="rId23" display="http://pbs.twimg.com/profile_images/692809797104603136/HLNsI6zZ_normal.jpg"/>
    <hyperlink ref="V4" r:id="rId24" display="http://pbs.twimg.com/profile_images/303048483/q_s_nuts_logo_normal.jpg"/>
    <hyperlink ref="V5" r:id="rId25" display="http://pbs.twimg.com/profile_images/303048483/q_s_nuts_logo_normal.jpg"/>
    <hyperlink ref="V6" r:id="rId26" display="http://pbs.twimg.com/profile_images/303048483/q_s_nuts_logo_normal.jpg"/>
    <hyperlink ref="V7" r:id="rId27" display="http://pbs.twimg.com/profile_images/303048483/q_s_nuts_logo_normal.jpg"/>
    <hyperlink ref="V8" r:id="rId28" display="http://pbs.twimg.com/profile_images/303048483/q_s_nuts_logo_normal.jpg"/>
    <hyperlink ref="V9" r:id="rId29" display="http://pbs.twimg.com/profile_images/303048483/q_s_nuts_logo_normal.jpg"/>
    <hyperlink ref="V10" r:id="rId30" display="http://pbs.twimg.com/profile_images/303048483/q_s_nuts_logo_normal.jpg"/>
    <hyperlink ref="V11" r:id="rId31" display="http://pbs.twimg.com/profile_images/303048483/q_s_nuts_logo_normal.jpg"/>
    <hyperlink ref="V12" r:id="rId32" display="http://pbs.twimg.com/profile_images/303048483/q_s_nuts_logo_normal.jpg"/>
    <hyperlink ref="V13" r:id="rId33" display="http://pbs.twimg.com/profile_images/303048483/q_s_nuts_logo_normal.jpg"/>
    <hyperlink ref="V14" r:id="rId34" display="http://pbs.twimg.com/profile_images/303048483/q_s_nuts_logo_normal.jpg"/>
    <hyperlink ref="V15" r:id="rId35" display="http://pbs.twimg.com/profile_images/303048483/q_s_nuts_logo_normal.jpg"/>
    <hyperlink ref="V16" r:id="rId36" display="http://pbs.twimg.com/profile_images/303048483/q_s_nuts_logo_normal.jpg"/>
    <hyperlink ref="V17" r:id="rId37" display="http://pbs.twimg.com/profile_images/1075172487854481413/5ROdcN5N_normal.jpg"/>
    <hyperlink ref="V18" r:id="rId38" display="http://pbs.twimg.com/profile_images/1075172487854481413/5ROdcN5N_normal.jpg"/>
    <hyperlink ref="V19" r:id="rId39" display="http://pbs.twimg.com/profile_images/2205167391/kanes_donuts_normal.jpg"/>
    <hyperlink ref="V20" r:id="rId40" display="http://pbs.twimg.com/profile_images/2205167391/kanes_donuts_normal.jpg"/>
    <hyperlink ref="V21" r:id="rId41" display="http://pbs.twimg.com/profile_images/2205167391/kanes_donuts_normal.jpg"/>
    <hyperlink ref="V22" r:id="rId42" display="http://pbs.twimg.com/profile_images/2205167391/kanes_donuts_normal.jpg"/>
    <hyperlink ref="V23" r:id="rId43" display="http://pbs.twimg.com/profile_images/2205167391/kanes_donuts_normal.jpg"/>
    <hyperlink ref="V24" r:id="rId44" display="http://pbs.twimg.com/profile_images/2205167391/kanes_donuts_normal.jpg"/>
    <hyperlink ref="V25" r:id="rId45" display="http://pbs.twimg.com/profile_images/3434386736/22b4202815d6f13bbbebca9e171507dc_normal.jpeg"/>
    <hyperlink ref="V26" r:id="rId46" display="http://pbs.twimg.com/profile_images/3434386736/22b4202815d6f13bbbebca9e171507dc_normal.jpeg"/>
    <hyperlink ref="V27" r:id="rId47" display="http://pbs.twimg.com/profile_images/3434386736/22b4202815d6f13bbbebca9e171507dc_normal.jpeg"/>
    <hyperlink ref="V28" r:id="rId48" display="http://pbs.twimg.com/profile_images/3434386736/22b4202815d6f13bbbebca9e171507dc_normal.jpeg"/>
    <hyperlink ref="V29" r:id="rId49" display="http://pbs.twimg.com/profile_images/3434386736/22b4202815d6f13bbbebca9e171507dc_normal.jpeg"/>
    <hyperlink ref="V30" r:id="rId50" display="http://pbs.twimg.com/profile_images/3434386736/22b4202815d6f13bbbebca9e171507dc_normal.jpeg"/>
    <hyperlink ref="V31" r:id="rId51" display="http://pbs.twimg.com/profile_images/3434386736/22b4202815d6f13bbbebca9e171507dc_normal.jpeg"/>
    <hyperlink ref="V32" r:id="rId52" display="http://pbs.twimg.com/profile_images/3434386736/22b4202815d6f13bbbebca9e171507dc_normal.jpeg"/>
    <hyperlink ref="V33" r:id="rId53" display="http://pbs.twimg.com/profile_images/3434386736/22b4202815d6f13bbbebca9e171507dc_normal.jpeg"/>
    <hyperlink ref="V34" r:id="rId54" display="http://pbs.twimg.com/profile_images/3434386736/22b4202815d6f13bbbebca9e171507dc_normal.jpeg"/>
    <hyperlink ref="V35" r:id="rId55" display="http://pbs.twimg.com/profile_images/3434386736/22b4202815d6f13bbbebca9e171507dc_normal.jpeg"/>
    <hyperlink ref="V36" r:id="rId56" display="http://pbs.twimg.com/profile_images/1039277864640757760/2iHvMmCi_normal.jpg"/>
    <hyperlink ref="V37" r:id="rId57" display="http://pbs.twimg.com/profile_images/730803389764911104/VSXhJbjF_normal.jpg"/>
    <hyperlink ref="V38" r:id="rId58" display="http://pbs.twimg.com/profile_images/1039277864640757760/2iHvMmCi_normal.jpg"/>
    <hyperlink ref="V39" r:id="rId59" display="http://pbs.twimg.com/profile_images/730803389764911104/VSXhJbjF_normal.jpg"/>
    <hyperlink ref="X3" r:id="rId60" display="https://twitter.com/#!/ibbtravel/status/1081535789446692864"/>
    <hyperlink ref="X4" r:id="rId61" display="https://twitter.com/#!/qsnuts/status/1081576964878671873"/>
    <hyperlink ref="X5" r:id="rId62" display="https://twitter.com/#!/qsnuts/status/1081576964878671873"/>
    <hyperlink ref="X6" r:id="rId63" display="https://twitter.com/#!/qsnuts/status/1081746725000396800"/>
    <hyperlink ref="X7" r:id="rId64" display="https://twitter.com/#!/qsnuts/status/1081576964878671873"/>
    <hyperlink ref="X8" r:id="rId65" display="https://twitter.com/#!/qsnuts/status/1081746725000396800"/>
    <hyperlink ref="X9" r:id="rId66" display="https://twitter.com/#!/qsnuts/status/1081576964878671873"/>
    <hyperlink ref="X10" r:id="rId67" display="https://twitter.com/#!/qsnuts/status/1081746725000396800"/>
    <hyperlink ref="X11" r:id="rId68" display="https://twitter.com/#!/qsnuts/status/1081576964878671873"/>
    <hyperlink ref="X12" r:id="rId69" display="https://twitter.com/#!/qsnuts/status/1081746725000396800"/>
    <hyperlink ref="X13" r:id="rId70" display="https://twitter.com/#!/qsnuts/status/1081576964878671873"/>
    <hyperlink ref="X14" r:id="rId71" display="https://twitter.com/#!/qsnuts/status/1081576964878671873"/>
    <hyperlink ref="X15" r:id="rId72" display="https://twitter.com/#!/qsnuts/status/1081746725000396800"/>
    <hyperlink ref="X16" r:id="rId73" display="https://twitter.com/#!/qsnuts/status/1081746725000396800"/>
    <hyperlink ref="X17" r:id="rId74" display="https://twitter.com/#!/bluebeardfoodie/status/1082069426189594624"/>
    <hyperlink ref="X18" r:id="rId75" display="https://twitter.com/#!/bluebeardfoodie/status/1082069426189594624"/>
    <hyperlink ref="X19" r:id="rId76" display="https://twitter.com/#!/kanesdonuts/status/1082337182457757697"/>
    <hyperlink ref="X20" r:id="rId77" display="https://twitter.com/#!/kanesdonuts/status/1082337182457757697"/>
    <hyperlink ref="X21" r:id="rId78" display="https://twitter.com/#!/kanesdonuts/status/1082337182457757697"/>
    <hyperlink ref="X22" r:id="rId79" display="https://twitter.com/#!/kanesdonuts/status/1082337198119284740"/>
    <hyperlink ref="X23" r:id="rId80" display="https://twitter.com/#!/kanesdonuts/status/1082337198119284740"/>
    <hyperlink ref="X24" r:id="rId81" display="https://twitter.com/#!/kanesdonuts/status/1082337198119284740"/>
    <hyperlink ref="X25" r:id="rId82" display="https://twitter.com/#!/barbaratibbetts/status/1082300958065868800"/>
    <hyperlink ref="X26" r:id="rId83" display="https://twitter.com/#!/barbaratibbetts/status/1081552595800383488"/>
    <hyperlink ref="X27" r:id="rId84" display="https://twitter.com/#!/barbaratibbetts/status/1082300958065868800"/>
    <hyperlink ref="X28" r:id="rId85" display="https://twitter.com/#!/barbaratibbetts/status/1085261051371945984"/>
    <hyperlink ref="X29" r:id="rId86" display="https://twitter.com/#!/barbaratibbetts/status/1081552595800383488"/>
    <hyperlink ref="X30" r:id="rId87" display="https://twitter.com/#!/barbaratibbetts/status/1082735297153155072"/>
    <hyperlink ref="X31" r:id="rId88" display="https://twitter.com/#!/barbaratibbetts/status/1085261051371945984"/>
    <hyperlink ref="X32" r:id="rId89" display="https://twitter.com/#!/barbaratibbetts/status/1081552595800383488"/>
    <hyperlink ref="X33" r:id="rId90" display="https://twitter.com/#!/barbaratibbetts/status/1082300958065868800"/>
    <hyperlink ref="X34" r:id="rId91" display="https://twitter.com/#!/barbaratibbetts/status/1082735297153155072"/>
    <hyperlink ref="X35" r:id="rId92" display="https://twitter.com/#!/barbaratibbetts/status/1085261051371945984"/>
    <hyperlink ref="X36" r:id="rId93" display="https://twitter.com/#!/foodbabyny/status/1078825827511554048"/>
    <hyperlink ref="X37" r:id="rId94" display="https://twitter.com/#!/macaboston/status/1085871623868219392"/>
    <hyperlink ref="X38" r:id="rId95" display="https://twitter.com/#!/foodbabyny/status/1078825827511554048"/>
    <hyperlink ref="X39" r:id="rId96" display="https://twitter.com/#!/macaboston/status/1085871623868219392"/>
    <hyperlink ref="AZ17" r:id="rId97" display="https://api.twitter.com/1.1/geo/id/c0b8e8dc81930292.json"/>
    <hyperlink ref="AZ18" r:id="rId98" display="https://api.twitter.com/1.1/geo/id/c0b8e8dc81930292.json"/>
  </hyperlinks>
  <printOptions/>
  <pageMargins left="0.7" right="0.7" top="0.75" bottom="0.75" header="0.3" footer="0.3"/>
  <pageSetup horizontalDpi="600" verticalDpi="600" orientation="portrait" r:id="rId102"/>
  <legacyDrawing r:id="rId100"/>
  <tableParts>
    <tablePart r:id="rId10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690</v>
      </c>
      <c r="B1" s="13" t="s">
        <v>694</v>
      </c>
      <c r="C1" s="13" t="s">
        <v>695</v>
      </c>
      <c r="D1" s="13" t="s">
        <v>144</v>
      </c>
      <c r="E1" s="13" t="s">
        <v>697</v>
      </c>
      <c r="F1" s="13" t="s">
        <v>698</v>
      </c>
      <c r="G1" s="13" t="s">
        <v>699</v>
      </c>
    </row>
    <row r="2" spans="1:7" ht="15">
      <c r="A2" s="85" t="s">
        <v>558</v>
      </c>
      <c r="B2" s="85">
        <v>9</v>
      </c>
      <c r="C2" s="132">
        <v>0.045</v>
      </c>
      <c r="D2" s="85" t="s">
        <v>696</v>
      </c>
      <c r="E2" s="85"/>
      <c r="F2" s="85"/>
      <c r="G2" s="85"/>
    </row>
    <row r="3" spans="1:7" ht="15">
      <c r="A3" s="85" t="s">
        <v>559</v>
      </c>
      <c r="B3" s="85">
        <v>2</v>
      </c>
      <c r="C3" s="132">
        <v>0.01</v>
      </c>
      <c r="D3" s="85" t="s">
        <v>696</v>
      </c>
      <c r="E3" s="85"/>
      <c r="F3" s="85"/>
      <c r="G3" s="85"/>
    </row>
    <row r="4" spans="1:7" ht="15">
      <c r="A4" s="85" t="s">
        <v>560</v>
      </c>
      <c r="B4" s="85">
        <v>0</v>
      </c>
      <c r="C4" s="132">
        <v>0</v>
      </c>
      <c r="D4" s="85" t="s">
        <v>696</v>
      </c>
      <c r="E4" s="85"/>
      <c r="F4" s="85"/>
      <c r="G4" s="85"/>
    </row>
    <row r="5" spans="1:7" ht="15">
      <c r="A5" s="85" t="s">
        <v>561</v>
      </c>
      <c r="B5" s="85">
        <v>189</v>
      </c>
      <c r="C5" s="132">
        <v>0.945</v>
      </c>
      <c r="D5" s="85" t="s">
        <v>696</v>
      </c>
      <c r="E5" s="85"/>
      <c r="F5" s="85"/>
      <c r="G5" s="85"/>
    </row>
    <row r="6" spans="1:7" ht="15">
      <c r="A6" s="85" t="s">
        <v>562</v>
      </c>
      <c r="B6" s="85">
        <v>200</v>
      </c>
      <c r="C6" s="132">
        <v>1</v>
      </c>
      <c r="D6" s="85" t="s">
        <v>696</v>
      </c>
      <c r="E6" s="85"/>
      <c r="F6" s="85"/>
      <c r="G6" s="85"/>
    </row>
    <row r="7" spans="1:7" ht="15">
      <c r="A7" s="91" t="s">
        <v>224</v>
      </c>
      <c r="B7" s="91">
        <v>10</v>
      </c>
      <c r="C7" s="133">
        <v>0.005011471268837014</v>
      </c>
      <c r="D7" s="91" t="s">
        <v>696</v>
      </c>
      <c r="E7" s="91" t="b">
        <v>0</v>
      </c>
      <c r="F7" s="91" t="b">
        <v>0</v>
      </c>
      <c r="G7" s="91" t="b">
        <v>0</v>
      </c>
    </row>
    <row r="8" spans="1:7" ht="15">
      <c r="A8" s="91" t="s">
        <v>537</v>
      </c>
      <c r="B8" s="91">
        <v>7</v>
      </c>
      <c r="C8" s="133">
        <v>0.016844801847982545</v>
      </c>
      <c r="D8" s="91" t="s">
        <v>696</v>
      </c>
      <c r="E8" s="91" t="b">
        <v>0</v>
      </c>
      <c r="F8" s="91" t="b">
        <v>0</v>
      </c>
      <c r="G8" s="91" t="b">
        <v>0</v>
      </c>
    </row>
    <row r="9" spans="1:7" ht="15">
      <c r="A9" s="91" t="s">
        <v>225</v>
      </c>
      <c r="B9" s="91">
        <v>7</v>
      </c>
      <c r="C9" s="133">
        <v>0.010370774950845416</v>
      </c>
      <c r="D9" s="91" t="s">
        <v>696</v>
      </c>
      <c r="E9" s="91" t="b">
        <v>0</v>
      </c>
      <c r="F9" s="91" t="b">
        <v>0</v>
      </c>
      <c r="G9" s="91" t="b">
        <v>0</v>
      </c>
    </row>
    <row r="10" spans="1:7" ht="15">
      <c r="A10" s="91" t="s">
        <v>563</v>
      </c>
      <c r="B10" s="91">
        <v>5</v>
      </c>
      <c r="C10" s="133">
        <v>0.019052531371138052</v>
      </c>
      <c r="D10" s="91" t="s">
        <v>696</v>
      </c>
      <c r="E10" s="91" t="b">
        <v>0</v>
      </c>
      <c r="F10" s="91" t="b">
        <v>0</v>
      </c>
      <c r="G10" s="91" t="b">
        <v>0</v>
      </c>
    </row>
    <row r="11" spans="1:7" ht="15">
      <c r="A11" s="91" t="s">
        <v>564</v>
      </c>
      <c r="B11" s="91">
        <v>5</v>
      </c>
      <c r="C11" s="133">
        <v>0.02462503956910265</v>
      </c>
      <c r="D11" s="91" t="s">
        <v>696</v>
      </c>
      <c r="E11" s="91" t="b">
        <v>0</v>
      </c>
      <c r="F11" s="91" t="b">
        <v>0</v>
      </c>
      <c r="G11" s="91" t="b">
        <v>0</v>
      </c>
    </row>
    <row r="12" spans="1:7" ht="15">
      <c r="A12" s="91" t="s">
        <v>542</v>
      </c>
      <c r="B12" s="91">
        <v>4</v>
      </c>
      <c r="C12" s="133">
        <v>0.019700031655282117</v>
      </c>
      <c r="D12" s="91" t="s">
        <v>696</v>
      </c>
      <c r="E12" s="91" t="b">
        <v>0</v>
      </c>
      <c r="F12" s="91" t="b">
        <v>0</v>
      </c>
      <c r="G12" s="91" t="b">
        <v>0</v>
      </c>
    </row>
    <row r="13" spans="1:7" ht="15">
      <c r="A13" s="91" t="s">
        <v>576</v>
      </c>
      <c r="B13" s="91">
        <v>4</v>
      </c>
      <c r="C13" s="133">
        <v>0.019700031655282117</v>
      </c>
      <c r="D13" s="91" t="s">
        <v>696</v>
      </c>
      <c r="E13" s="91" t="b">
        <v>0</v>
      </c>
      <c r="F13" s="91" t="b">
        <v>0</v>
      </c>
      <c r="G13" s="91" t="b">
        <v>0</v>
      </c>
    </row>
    <row r="14" spans="1:7" ht="15">
      <c r="A14" s="91" t="s">
        <v>228</v>
      </c>
      <c r="B14" s="91">
        <v>3</v>
      </c>
      <c r="C14" s="133">
        <v>0.011431518822682831</v>
      </c>
      <c r="D14" s="91" t="s">
        <v>696</v>
      </c>
      <c r="E14" s="91" t="b">
        <v>0</v>
      </c>
      <c r="F14" s="91" t="b">
        <v>0</v>
      </c>
      <c r="G14" s="91" t="b">
        <v>0</v>
      </c>
    </row>
    <row r="15" spans="1:7" ht="15">
      <c r="A15" s="91" t="s">
        <v>569</v>
      </c>
      <c r="B15" s="91">
        <v>3</v>
      </c>
      <c r="C15" s="133">
        <v>0.011431518822682831</v>
      </c>
      <c r="D15" s="91" t="s">
        <v>696</v>
      </c>
      <c r="E15" s="91" t="b">
        <v>0</v>
      </c>
      <c r="F15" s="91" t="b">
        <v>0</v>
      </c>
      <c r="G15" s="91" t="b">
        <v>0</v>
      </c>
    </row>
    <row r="16" spans="1:7" ht="15">
      <c r="A16" s="91" t="s">
        <v>538</v>
      </c>
      <c r="B16" s="91">
        <v>3</v>
      </c>
      <c r="C16" s="133">
        <v>0.011431518822682831</v>
      </c>
      <c r="D16" s="91" t="s">
        <v>696</v>
      </c>
      <c r="E16" s="91" t="b">
        <v>0</v>
      </c>
      <c r="F16" s="91" t="b">
        <v>0</v>
      </c>
      <c r="G16" s="91" t="b">
        <v>0</v>
      </c>
    </row>
    <row r="17" spans="1:7" ht="15">
      <c r="A17" s="91" t="s">
        <v>549</v>
      </c>
      <c r="B17" s="91">
        <v>3</v>
      </c>
      <c r="C17" s="133">
        <v>0.014775023741461588</v>
      </c>
      <c r="D17" s="91" t="s">
        <v>696</v>
      </c>
      <c r="E17" s="91" t="b">
        <v>0</v>
      </c>
      <c r="F17" s="91" t="b">
        <v>0</v>
      </c>
      <c r="G17" s="91" t="b">
        <v>0</v>
      </c>
    </row>
    <row r="18" spans="1:7" ht="15">
      <c r="A18" s="91" t="s">
        <v>213</v>
      </c>
      <c r="B18" s="91">
        <v>3</v>
      </c>
      <c r="C18" s="133">
        <v>0.014775023741461588</v>
      </c>
      <c r="D18" s="91" t="s">
        <v>696</v>
      </c>
      <c r="E18" s="91" t="b">
        <v>0</v>
      </c>
      <c r="F18" s="91" t="b">
        <v>0</v>
      </c>
      <c r="G18" s="91" t="b">
        <v>0</v>
      </c>
    </row>
    <row r="19" spans="1:7" ht="15">
      <c r="A19" s="91" t="s">
        <v>572</v>
      </c>
      <c r="B19" s="91">
        <v>2</v>
      </c>
      <c r="C19" s="133">
        <v>0.009850015827641058</v>
      </c>
      <c r="D19" s="91" t="s">
        <v>696</v>
      </c>
      <c r="E19" s="91" t="b">
        <v>1</v>
      </c>
      <c r="F19" s="91" t="b">
        <v>0</v>
      </c>
      <c r="G19" s="91" t="b">
        <v>0</v>
      </c>
    </row>
    <row r="20" spans="1:7" ht="15">
      <c r="A20" s="91" t="s">
        <v>573</v>
      </c>
      <c r="B20" s="91">
        <v>2</v>
      </c>
      <c r="C20" s="133">
        <v>0.009850015827641058</v>
      </c>
      <c r="D20" s="91" t="s">
        <v>696</v>
      </c>
      <c r="E20" s="91" t="b">
        <v>0</v>
      </c>
      <c r="F20" s="91" t="b">
        <v>0</v>
      </c>
      <c r="G20" s="91" t="b">
        <v>0</v>
      </c>
    </row>
    <row r="21" spans="1:7" ht="15">
      <c r="A21" s="91" t="s">
        <v>218</v>
      </c>
      <c r="B21" s="91">
        <v>2</v>
      </c>
      <c r="C21" s="133">
        <v>0.009850015827641058</v>
      </c>
      <c r="D21" s="91" t="s">
        <v>696</v>
      </c>
      <c r="E21" s="91" t="b">
        <v>0</v>
      </c>
      <c r="F21" s="91" t="b">
        <v>0</v>
      </c>
      <c r="G21" s="91" t="b">
        <v>0</v>
      </c>
    </row>
    <row r="22" spans="1:7" ht="15">
      <c r="A22" s="91" t="s">
        <v>539</v>
      </c>
      <c r="B22" s="91">
        <v>2</v>
      </c>
      <c r="C22" s="133">
        <v>0.009850015827641058</v>
      </c>
      <c r="D22" s="91" t="s">
        <v>696</v>
      </c>
      <c r="E22" s="91" t="b">
        <v>0</v>
      </c>
      <c r="F22" s="91" t="b">
        <v>0</v>
      </c>
      <c r="G22" s="91" t="b">
        <v>0</v>
      </c>
    </row>
    <row r="23" spans="1:7" ht="15">
      <c r="A23" s="91" t="s">
        <v>540</v>
      </c>
      <c r="B23" s="91">
        <v>2</v>
      </c>
      <c r="C23" s="133">
        <v>0.009850015827641058</v>
      </c>
      <c r="D23" s="91" t="s">
        <v>696</v>
      </c>
      <c r="E23" s="91" t="b">
        <v>0</v>
      </c>
      <c r="F23" s="91" t="b">
        <v>0</v>
      </c>
      <c r="G23" s="91" t="b">
        <v>0</v>
      </c>
    </row>
    <row r="24" spans="1:7" ht="15">
      <c r="A24" s="91" t="s">
        <v>574</v>
      </c>
      <c r="B24" s="91">
        <v>2</v>
      </c>
      <c r="C24" s="133">
        <v>0.009850015827641058</v>
      </c>
      <c r="D24" s="91" t="s">
        <v>696</v>
      </c>
      <c r="E24" s="91" t="b">
        <v>0</v>
      </c>
      <c r="F24" s="91" t="b">
        <v>0</v>
      </c>
      <c r="G24" s="91" t="b">
        <v>0</v>
      </c>
    </row>
    <row r="25" spans="1:7" ht="15">
      <c r="A25" s="91" t="s">
        <v>541</v>
      </c>
      <c r="B25" s="91">
        <v>2</v>
      </c>
      <c r="C25" s="133">
        <v>0.009850015827641058</v>
      </c>
      <c r="D25" s="91" t="s">
        <v>696</v>
      </c>
      <c r="E25" s="91" t="b">
        <v>0</v>
      </c>
      <c r="F25" s="91" t="b">
        <v>0</v>
      </c>
      <c r="G25" s="91" t="b">
        <v>0</v>
      </c>
    </row>
    <row r="26" spans="1:7" ht="15">
      <c r="A26" s="91" t="s">
        <v>691</v>
      </c>
      <c r="B26" s="91">
        <v>2</v>
      </c>
      <c r="C26" s="133">
        <v>0.009850015827641058</v>
      </c>
      <c r="D26" s="91" t="s">
        <v>696</v>
      </c>
      <c r="E26" s="91" t="b">
        <v>0</v>
      </c>
      <c r="F26" s="91" t="b">
        <v>0</v>
      </c>
      <c r="G26" s="91" t="b">
        <v>0</v>
      </c>
    </row>
    <row r="27" spans="1:7" ht="15">
      <c r="A27" s="91" t="s">
        <v>570</v>
      </c>
      <c r="B27" s="91">
        <v>2</v>
      </c>
      <c r="C27" s="133">
        <v>0.009850015827641058</v>
      </c>
      <c r="D27" s="91" t="s">
        <v>696</v>
      </c>
      <c r="E27" s="91" t="b">
        <v>0</v>
      </c>
      <c r="F27" s="91" t="b">
        <v>0</v>
      </c>
      <c r="G27" s="91" t="b">
        <v>0</v>
      </c>
    </row>
    <row r="28" spans="1:7" ht="15">
      <c r="A28" s="91" t="s">
        <v>543</v>
      </c>
      <c r="B28" s="91">
        <v>2</v>
      </c>
      <c r="C28" s="133">
        <v>0.009850015827641058</v>
      </c>
      <c r="D28" s="91" t="s">
        <v>696</v>
      </c>
      <c r="E28" s="91" t="b">
        <v>0</v>
      </c>
      <c r="F28" s="91" t="b">
        <v>0</v>
      </c>
      <c r="G28" s="91" t="b">
        <v>0</v>
      </c>
    </row>
    <row r="29" spans="1:7" ht="15">
      <c r="A29" s="91" t="s">
        <v>215</v>
      </c>
      <c r="B29" s="91">
        <v>2</v>
      </c>
      <c r="C29" s="133">
        <v>0.009850015827641058</v>
      </c>
      <c r="D29" s="91" t="s">
        <v>696</v>
      </c>
      <c r="E29" s="91" t="b">
        <v>0</v>
      </c>
      <c r="F29" s="91" t="b">
        <v>0</v>
      </c>
      <c r="G29" s="91" t="b">
        <v>0</v>
      </c>
    </row>
    <row r="30" spans="1:7" ht="15">
      <c r="A30" s="91" t="s">
        <v>692</v>
      </c>
      <c r="B30" s="91">
        <v>2</v>
      </c>
      <c r="C30" s="133">
        <v>0.009850015827641058</v>
      </c>
      <c r="D30" s="91" t="s">
        <v>696</v>
      </c>
      <c r="E30" s="91" t="b">
        <v>0</v>
      </c>
      <c r="F30" s="91" t="b">
        <v>0</v>
      </c>
      <c r="G30" s="91" t="b">
        <v>0</v>
      </c>
    </row>
    <row r="31" spans="1:7" ht="15">
      <c r="A31" s="91" t="s">
        <v>693</v>
      </c>
      <c r="B31" s="91">
        <v>2</v>
      </c>
      <c r="C31" s="133">
        <v>0.009850015827641058</v>
      </c>
      <c r="D31" s="91" t="s">
        <v>696</v>
      </c>
      <c r="E31" s="91" t="b">
        <v>0</v>
      </c>
      <c r="F31" s="91" t="b">
        <v>0</v>
      </c>
      <c r="G31" s="91" t="b">
        <v>0</v>
      </c>
    </row>
    <row r="32" spans="1:7" ht="15">
      <c r="A32" s="91" t="s">
        <v>216</v>
      </c>
      <c r="B32" s="91">
        <v>2</v>
      </c>
      <c r="C32" s="133">
        <v>0.009850015827641058</v>
      </c>
      <c r="D32" s="91" t="s">
        <v>696</v>
      </c>
      <c r="E32" s="91" t="b">
        <v>0</v>
      </c>
      <c r="F32" s="91" t="b">
        <v>0</v>
      </c>
      <c r="G32" s="91" t="b">
        <v>0</v>
      </c>
    </row>
    <row r="33" spans="1:7" ht="15">
      <c r="A33" s="91" t="s">
        <v>577</v>
      </c>
      <c r="B33" s="91">
        <v>2</v>
      </c>
      <c r="C33" s="133">
        <v>0.01366052210186867</v>
      </c>
      <c r="D33" s="91" t="s">
        <v>696</v>
      </c>
      <c r="E33" s="91" t="b">
        <v>0</v>
      </c>
      <c r="F33" s="91" t="b">
        <v>0</v>
      </c>
      <c r="G33" s="91" t="b">
        <v>0</v>
      </c>
    </row>
    <row r="34" spans="1:7" ht="15">
      <c r="A34" s="91" t="s">
        <v>566</v>
      </c>
      <c r="B34" s="91">
        <v>2</v>
      </c>
      <c r="C34" s="133">
        <v>0.009850015827641058</v>
      </c>
      <c r="D34" s="91" t="s">
        <v>696</v>
      </c>
      <c r="E34" s="91" t="b">
        <v>0</v>
      </c>
      <c r="F34" s="91" t="b">
        <v>0</v>
      </c>
      <c r="G34" s="91" t="b">
        <v>0</v>
      </c>
    </row>
    <row r="35" spans="1:7" ht="15">
      <c r="A35" s="91" t="s">
        <v>567</v>
      </c>
      <c r="B35" s="91">
        <v>2</v>
      </c>
      <c r="C35" s="133">
        <v>0.009850015827641058</v>
      </c>
      <c r="D35" s="91" t="s">
        <v>696</v>
      </c>
      <c r="E35" s="91" t="b">
        <v>0</v>
      </c>
      <c r="F35" s="91" t="b">
        <v>0</v>
      </c>
      <c r="G35" s="91" t="b">
        <v>0</v>
      </c>
    </row>
    <row r="36" spans="1:7" ht="15">
      <c r="A36" s="91" t="s">
        <v>223</v>
      </c>
      <c r="B36" s="91">
        <v>2</v>
      </c>
      <c r="C36" s="133">
        <v>0.009850015827641058</v>
      </c>
      <c r="D36" s="91" t="s">
        <v>696</v>
      </c>
      <c r="E36" s="91" t="b">
        <v>0</v>
      </c>
      <c r="F36" s="91" t="b">
        <v>0</v>
      </c>
      <c r="G36" s="91" t="b">
        <v>0</v>
      </c>
    </row>
    <row r="37" spans="1:7" ht="15">
      <c r="A37" s="91" t="s">
        <v>222</v>
      </c>
      <c r="B37" s="91">
        <v>2</v>
      </c>
      <c r="C37" s="133">
        <v>0.009850015827641058</v>
      </c>
      <c r="D37" s="91" t="s">
        <v>696</v>
      </c>
      <c r="E37" s="91" t="b">
        <v>0</v>
      </c>
      <c r="F37" s="91" t="b">
        <v>0</v>
      </c>
      <c r="G37" s="91" t="b">
        <v>0</v>
      </c>
    </row>
    <row r="38" spans="1:7" ht="15">
      <c r="A38" s="91" t="s">
        <v>221</v>
      </c>
      <c r="B38" s="91">
        <v>2</v>
      </c>
      <c r="C38" s="133">
        <v>0.009850015827641058</v>
      </c>
      <c r="D38" s="91" t="s">
        <v>696</v>
      </c>
      <c r="E38" s="91" t="b">
        <v>0</v>
      </c>
      <c r="F38" s="91" t="b">
        <v>0</v>
      </c>
      <c r="G38" s="91" t="b">
        <v>0</v>
      </c>
    </row>
    <row r="39" spans="1:7" ht="15">
      <c r="A39" s="91" t="s">
        <v>220</v>
      </c>
      <c r="B39" s="91">
        <v>2</v>
      </c>
      <c r="C39" s="133">
        <v>0.009850015827641058</v>
      </c>
      <c r="D39" s="91" t="s">
        <v>696</v>
      </c>
      <c r="E39" s="91" t="b">
        <v>0</v>
      </c>
      <c r="F39" s="91" t="b">
        <v>0</v>
      </c>
      <c r="G39" s="91" t="b">
        <v>0</v>
      </c>
    </row>
    <row r="40" spans="1:7" ht="15">
      <c r="A40" s="91" t="s">
        <v>253</v>
      </c>
      <c r="B40" s="91">
        <v>2</v>
      </c>
      <c r="C40" s="133">
        <v>0.009850015827641058</v>
      </c>
      <c r="D40" s="91" t="s">
        <v>696</v>
      </c>
      <c r="E40" s="91" t="b">
        <v>0</v>
      </c>
      <c r="F40" s="91" t="b">
        <v>0</v>
      </c>
      <c r="G40" s="91" t="b">
        <v>0</v>
      </c>
    </row>
    <row r="41" spans="1:7" ht="15">
      <c r="A41" s="91" t="s">
        <v>579</v>
      </c>
      <c r="B41" s="91">
        <v>2</v>
      </c>
      <c r="C41" s="133">
        <v>0.01366052210186867</v>
      </c>
      <c r="D41" s="91" t="s">
        <v>696</v>
      </c>
      <c r="E41" s="91" t="b">
        <v>0</v>
      </c>
      <c r="F41" s="91" t="b">
        <v>0</v>
      </c>
      <c r="G41" s="91" t="b">
        <v>0</v>
      </c>
    </row>
    <row r="42" spans="1:7" ht="15">
      <c r="A42" s="91" t="s">
        <v>580</v>
      </c>
      <c r="B42" s="91">
        <v>2</v>
      </c>
      <c r="C42" s="133">
        <v>0.01366052210186867</v>
      </c>
      <c r="D42" s="91" t="s">
        <v>696</v>
      </c>
      <c r="E42" s="91" t="b">
        <v>0</v>
      </c>
      <c r="F42" s="91" t="b">
        <v>0</v>
      </c>
      <c r="G42" s="91" t="b">
        <v>0</v>
      </c>
    </row>
    <row r="43" spans="1:7" ht="15">
      <c r="A43" s="91" t="s">
        <v>213</v>
      </c>
      <c r="B43" s="91">
        <v>3</v>
      </c>
      <c r="C43" s="133">
        <v>0</v>
      </c>
      <c r="D43" s="91" t="s">
        <v>490</v>
      </c>
      <c r="E43" s="91" t="b">
        <v>0</v>
      </c>
      <c r="F43" s="91" t="b">
        <v>0</v>
      </c>
      <c r="G43" s="91" t="b">
        <v>0</v>
      </c>
    </row>
    <row r="44" spans="1:7" ht="15">
      <c r="A44" s="91" t="s">
        <v>566</v>
      </c>
      <c r="B44" s="91">
        <v>2</v>
      </c>
      <c r="C44" s="133">
        <v>0</v>
      </c>
      <c r="D44" s="91" t="s">
        <v>490</v>
      </c>
      <c r="E44" s="91" t="b">
        <v>0</v>
      </c>
      <c r="F44" s="91" t="b">
        <v>0</v>
      </c>
      <c r="G44" s="91" t="b">
        <v>0</v>
      </c>
    </row>
    <row r="45" spans="1:7" ht="15">
      <c r="A45" s="91" t="s">
        <v>567</v>
      </c>
      <c r="B45" s="91">
        <v>2</v>
      </c>
      <c r="C45" s="133">
        <v>0</v>
      </c>
      <c r="D45" s="91" t="s">
        <v>490</v>
      </c>
      <c r="E45" s="91" t="b">
        <v>0</v>
      </c>
      <c r="F45" s="91" t="b">
        <v>0</v>
      </c>
      <c r="G45" s="91" t="b">
        <v>0</v>
      </c>
    </row>
    <row r="46" spans="1:7" ht="15">
      <c r="A46" s="91" t="s">
        <v>223</v>
      </c>
      <c r="B46" s="91">
        <v>2</v>
      </c>
      <c r="C46" s="133">
        <v>0</v>
      </c>
      <c r="D46" s="91" t="s">
        <v>490</v>
      </c>
      <c r="E46" s="91" t="b">
        <v>0</v>
      </c>
      <c r="F46" s="91" t="b">
        <v>0</v>
      </c>
      <c r="G46" s="91" t="b">
        <v>0</v>
      </c>
    </row>
    <row r="47" spans="1:7" ht="15">
      <c r="A47" s="91" t="s">
        <v>222</v>
      </c>
      <c r="B47" s="91">
        <v>2</v>
      </c>
      <c r="C47" s="133">
        <v>0</v>
      </c>
      <c r="D47" s="91" t="s">
        <v>490</v>
      </c>
      <c r="E47" s="91" t="b">
        <v>0</v>
      </c>
      <c r="F47" s="91" t="b">
        <v>0</v>
      </c>
      <c r="G47" s="91" t="b">
        <v>0</v>
      </c>
    </row>
    <row r="48" spans="1:7" ht="15">
      <c r="A48" s="91" t="s">
        <v>221</v>
      </c>
      <c r="B48" s="91">
        <v>2</v>
      </c>
      <c r="C48" s="133">
        <v>0</v>
      </c>
      <c r="D48" s="91" t="s">
        <v>490</v>
      </c>
      <c r="E48" s="91" t="b">
        <v>0</v>
      </c>
      <c r="F48" s="91" t="b">
        <v>0</v>
      </c>
      <c r="G48" s="91" t="b">
        <v>0</v>
      </c>
    </row>
    <row r="49" spans="1:7" ht="15">
      <c r="A49" s="91" t="s">
        <v>220</v>
      </c>
      <c r="B49" s="91">
        <v>2</v>
      </c>
      <c r="C49" s="133">
        <v>0</v>
      </c>
      <c r="D49" s="91" t="s">
        <v>490</v>
      </c>
      <c r="E49" s="91" t="b">
        <v>0</v>
      </c>
      <c r="F49" s="91" t="b">
        <v>0</v>
      </c>
      <c r="G49" s="91" t="b">
        <v>0</v>
      </c>
    </row>
    <row r="50" spans="1:7" ht="15">
      <c r="A50" s="91" t="s">
        <v>253</v>
      </c>
      <c r="B50" s="91">
        <v>2</v>
      </c>
      <c r="C50" s="133">
        <v>0</v>
      </c>
      <c r="D50" s="91" t="s">
        <v>490</v>
      </c>
      <c r="E50" s="91" t="b">
        <v>0</v>
      </c>
      <c r="F50" s="91" t="b">
        <v>0</v>
      </c>
      <c r="G50" s="91" t="b">
        <v>0</v>
      </c>
    </row>
    <row r="51" spans="1:7" ht="15">
      <c r="A51" s="91" t="s">
        <v>225</v>
      </c>
      <c r="B51" s="91">
        <v>2</v>
      </c>
      <c r="C51" s="133">
        <v>0</v>
      </c>
      <c r="D51" s="91" t="s">
        <v>490</v>
      </c>
      <c r="E51" s="91" t="b">
        <v>0</v>
      </c>
      <c r="F51" s="91" t="b">
        <v>0</v>
      </c>
      <c r="G51" s="91" t="b">
        <v>0</v>
      </c>
    </row>
    <row r="52" spans="1:7" ht="15">
      <c r="A52" s="91" t="s">
        <v>224</v>
      </c>
      <c r="B52" s="91">
        <v>2</v>
      </c>
      <c r="C52" s="133">
        <v>0</v>
      </c>
      <c r="D52" s="91" t="s">
        <v>490</v>
      </c>
      <c r="E52" s="91" t="b">
        <v>0</v>
      </c>
      <c r="F52" s="91" t="b">
        <v>0</v>
      </c>
      <c r="G52" s="91" t="b">
        <v>0</v>
      </c>
    </row>
    <row r="53" spans="1:7" ht="15">
      <c r="A53" s="91" t="s">
        <v>537</v>
      </c>
      <c r="B53" s="91">
        <v>7</v>
      </c>
      <c r="C53" s="133">
        <v>0.007016059776371819</v>
      </c>
      <c r="D53" s="91" t="s">
        <v>491</v>
      </c>
      <c r="E53" s="91" t="b">
        <v>0</v>
      </c>
      <c r="F53" s="91" t="b">
        <v>0</v>
      </c>
      <c r="G53" s="91" t="b">
        <v>0</v>
      </c>
    </row>
    <row r="54" spans="1:7" ht="15">
      <c r="A54" s="91" t="s">
        <v>224</v>
      </c>
      <c r="B54" s="91">
        <v>6</v>
      </c>
      <c r="C54" s="133">
        <v>0</v>
      </c>
      <c r="D54" s="91" t="s">
        <v>491</v>
      </c>
      <c r="E54" s="91" t="b">
        <v>0</v>
      </c>
      <c r="F54" s="91" t="b">
        <v>0</v>
      </c>
      <c r="G54" s="91" t="b">
        <v>0</v>
      </c>
    </row>
    <row r="55" spans="1:7" ht="15">
      <c r="A55" s="91" t="s">
        <v>225</v>
      </c>
      <c r="B55" s="91">
        <v>5</v>
      </c>
      <c r="C55" s="133">
        <v>0.005011471268837014</v>
      </c>
      <c r="D55" s="91" t="s">
        <v>491</v>
      </c>
      <c r="E55" s="91" t="b">
        <v>0</v>
      </c>
      <c r="F55" s="91" t="b">
        <v>0</v>
      </c>
      <c r="G55" s="91" t="b">
        <v>0</v>
      </c>
    </row>
    <row r="56" spans="1:7" ht="15">
      <c r="A56" s="91" t="s">
        <v>542</v>
      </c>
      <c r="B56" s="91">
        <v>4</v>
      </c>
      <c r="C56" s="133">
        <v>0.024158038213653792</v>
      </c>
      <c r="D56" s="91" t="s">
        <v>491</v>
      </c>
      <c r="E56" s="91" t="b">
        <v>0</v>
      </c>
      <c r="F56" s="91" t="b">
        <v>0</v>
      </c>
      <c r="G56" s="91" t="b">
        <v>0</v>
      </c>
    </row>
    <row r="57" spans="1:7" ht="15">
      <c r="A57" s="91" t="s">
        <v>228</v>
      </c>
      <c r="B57" s="91">
        <v>3</v>
      </c>
      <c r="C57" s="133">
        <v>0.011431518822682831</v>
      </c>
      <c r="D57" s="91" t="s">
        <v>491</v>
      </c>
      <c r="E57" s="91" t="b">
        <v>0</v>
      </c>
      <c r="F57" s="91" t="b">
        <v>0</v>
      </c>
      <c r="G57" s="91" t="b">
        <v>0</v>
      </c>
    </row>
    <row r="58" spans="1:7" ht="15">
      <c r="A58" s="91" t="s">
        <v>569</v>
      </c>
      <c r="B58" s="91">
        <v>3</v>
      </c>
      <c r="C58" s="133">
        <v>0.011431518822682831</v>
      </c>
      <c r="D58" s="91" t="s">
        <v>491</v>
      </c>
      <c r="E58" s="91" t="b">
        <v>0</v>
      </c>
      <c r="F58" s="91" t="b">
        <v>0</v>
      </c>
      <c r="G58" s="91" t="b">
        <v>0</v>
      </c>
    </row>
    <row r="59" spans="1:7" ht="15">
      <c r="A59" s="91" t="s">
        <v>538</v>
      </c>
      <c r="B59" s="91">
        <v>3</v>
      </c>
      <c r="C59" s="133">
        <v>0.011431518822682831</v>
      </c>
      <c r="D59" s="91" t="s">
        <v>491</v>
      </c>
      <c r="E59" s="91" t="b">
        <v>0</v>
      </c>
      <c r="F59" s="91" t="b">
        <v>0</v>
      </c>
      <c r="G59" s="91" t="b">
        <v>0</v>
      </c>
    </row>
    <row r="60" spans="1:7" ht="15">
      <c r="A60" s="91" t="s">
        <v>563</v>
      </c>
      <c r="B60" s="91">
        <v>3</v>
      </c>
      <c r="C60" s="133">
        <v>0.018118528660240347</v>
      </c>
      <c r="D60" s="91" t="s">
        <v>491</v>
      </c>
      <c r="E60" s="91" t="b">
        <v>0</v>
      </c>
      <c r="F60" s="91" t="b">
        <v>0</v>
      </c>
      <c r="G60" s="91" t="b">
        <v>0</v>
      </c>
    </row>
    <row r="61" spans="1:7" ht="15">
      <c r="A61" s="91" t="s">
        <v>541</v>
      </c>
      <c r="B61" s="91">
        <v>2</v>
      </c>
      <c r="C61" s="133">
        <v>0.012079019106826896</v>
      </c>
      <c r="D61" s="91" t="s">
        <v>491</v>
      </c>
      <c r="E61" s="91" t="b">
        <v>0</v>
      </c>
      <c r="F61" s="91" t="b">
        <v>0</v>
      </c>
      <c r="G61" s="91" t="b">
        <v>0</v>
      </c>
    </row>
    <row r="62" spans="1:7" ht="15">
      <c r="A62" s="91" t="s">
        <v>570</v>
      </c>
      <c r="B62" s="91">
        <v>2</v>
      </c>
      <c r="C62" s="133">
        <v>0.012079019106826896</v>
      </c>
      <c r="D62" s="91" t="s">
        <v>491</v>
      </c>
      <c r="E62" s="91" t="b">
        <v>0</v>
      </c>
      <c r="F62" s="91" t="b">
        <v>0</v>
      </c>
      <c r="G62" s="91" t="b">
        <v>0</v>
      </c>
    </row>
    <row r="63" spans="1:7" ht="15">
      <c r="A63" s="91" t="s">
        <v>543</v>
      </c>
      <c r="B63" s="91">
        <v>2</v>
      </c>
      <c r="C63" s="133">
        <v>0.012079019106826896</v>
      </c>
      <c r="D63" s="91" t="s">
        <v>491</v>
      </c>
      <c r="E63" s="91" t="b">
        <v>0</v>
      </c>
      <c r="F63" s="91" t="b">
        <v>0</v>
      </c>
      <c r="G63" s="91" t="b">
        <v>0</v>
      </c>
    </row>
    <row r="64" spans="1:7" ht="15">
      <c r="A64" s="91" t="s">
        <v>215</v>
      </c>
      <c r="B64" s="91">
        <v>2</v>
      </c>
      <c r="C64" s="133">
        <v>0.012079019106826896</v>
      </c>
      <c r="D64" s="91" t="s">
        <v>491</v>
      </c>
      <c r="E64" s="91" t="b">
        <v>0</v>
      </c>
      <c r="F64" s="91" t="b">
        <v>0</v>
      </c>
      <c r="G64" s="91" t="b">
        <v>0</v>
      </c>
    </row>
    <row r="65" spans="1:7" ht="15">
      <c r="A65" s="91" t="s">
        <v>692</v>
      </c>
      <c r="B65" s="91">
        <v>2</v>
      </c>
      <c r="C65" s="133">
        <v>0.012079019106826896</v>
      </c>
      <c r="D65" s="91" t="s">
        <v>491</v>
      </c>
      <c r="E65" s="91" t="b">
        <v>0</v>
      </c>
      <c r="F65" s="91" t="b">
        <v>0</v>
      </c>
      <c r="G65" s="91" t="b">
        <v>0</v>
      </c>
    </row>
    <row r="66" spans="1:7" ht="15">
      <c r="A66" s="91" t="s">
        <v>693</v>
      </c>
      <c r="B66" s="91">
        <v>2</v>
      </c>
      <c r="C66" s="133">
        <v>0.012079019106826896</v>
      </c>
      <c r="D66" s="91" t="s">
        <v>491</v>
      </c>
      <c r="E66" s="91" t="b">
        <v>0</v>
      </c>
      <c r="F66" s="91" t="b">
        <v>0</v>
      </c>
      <c r="G66" s="91" t="b">
        <v>0</v>
      </c>
    </row>
    <row r="67" spans="1:7" ht="15">
      <c r="A67" s="91" t="s">
        <v>691</v>
      </c>
      <c r="B67" s="91">
        <v>2</v>
      </c>
      <c r="C67" s="133">
        <v>0.012079019106826896</v>
      </c>
      <c r="D67" s="91" t="s">
        <v>491</v>
      </c>
      <c r="E67" s="91" t="b">
        <v>0</v>
      </c>
      <c r="F67" s="91" t="b">
        <v>0</v>
      </c>
      <c r="G67" s="91" t="b">
        <v>0</v>
      </c>
    </row>
    <row r="68" spans="1:7" ht="15">
      <c r="A68" s="91" t="s">
        <v>549</v>
      </c>
      <c r="B68" s="91">
        <v>2</v>
      </c>
      <c r="C68" s="133">
        <v>0.019700031655282117</v>
      </c>
      <c r="D68" s="91" t="s">
        <v>491</v>
      </c>
      <c r="E68" s="91" t="b">
        <v>0</v>
      </c>
      <c r="F68" s="91" t="b">
        <v>0</v>
      </c>
      <c r="G68" s="91" t="b">
        <v>0</v>
      </c>
    </row>
    <row r="69" spans="1:7" ht="15">
      <c r="A69" s="91" t="s">
        <v>216</v>
      </c>
      <c r="B69" s="91">
        <v>2</v>
      </c>
      <c r="C69" s="133">
        <v>0.012079019106826896</v>
      </c>
      <c r="D69" s="91" t="s">
        <v>491</v>
      </c>
      <c r="E69" s="91" t="b">
        <v>0</v>
      </c>
      <c r="F69" s="91" t="b">
        <v>0</v>
      </c>
      <c r="G69" s="91" t="b">
        <v>0</v>
      </c>
    </row>
    <row r="70" spans="1:7" ht="15">
      <c r="A70" s="91" t="s">
        <v>576</v>
      </c>
      <c r="B70" s="91">
        <v>2</v>
      </c>
      <c r="C70" s="133">
        <v>0.019700031655282117</v>
      </c>
      <c r="D70" s="91" t="s">
        <v>491</v>
      </c>
      <c r="E70" s="91" t="b">
        <v>0</v>
      </c>
      <c r="F70" s="91" t="b">
        <v>0</v>
      </c>
      <c r="G70" s="91" t="b">
        <v>0</v>
      </c>
    </row>
    <row r="71" spans="1:7" ht="15">
      <c r="A71" s="91" t="s">
        <v>572</v>
      </c>
      <c r="B71" s="91">
        <v>2</v>
      </c>
      <c r="C71" s="133">
        <v>0</v>
      </c>
      <c r="D71" s="91" t="s">
        <v>492</v>
      </c>
      <c r="E71" s="91" t="b">
        <v>1</v>
      </c>
      <c r="F71" s="91" t="b">
        <v>0</v>
      </c>
      <c r="G71" s="91" t="b">
        <v>0</v>
      </c>
    </row>
    <row r="72" spans="1:7" ht="15">
      <c r="A72" s="91" t="s">
        <v>573</v>
      </c>
      <c r="B72" s="91">
        <v>2</v>
      </c>
      <c r="C72" s="133">
        <v>0</v>
      </c>
      <c r="D72" s="91" t="s">
        <v>492</v>
      </c>
      <c r="E72" s="91" t="b">
        <v>0</v>
      </c>
      <c r="F72" s="91" t="b">
        <v>0</v>
      </c>
      <c r="G72" s="91" t="b">
        <v>0</v>
      </c>
    </row>
    <row r="73" spans="1:7" ht="15">
      <c r="A73" s="91" t="s">
        <v>218</v>
      </c>
      <c r="B73" s="91">
        <v>2</v>
      </c>
      <c r="C73" s="133">
        <v>0</v>
      </c>
      <c r="D73" s="91" t="s">
        <v>492</v>
      </c>
      <c r="E73" s="91" t="b">
        <v>0</v>
      </c>
      <c r="F73" s="91" t="b">
        <v>0</v>
      </c>
      <c r="G73" s="91" t="b">
        <v>0</v>
      </c>
    </row>
    <row r="74" spans="1:7" ht="15">
      <c r="A74" s="91" t="s">
        <v>224</v>
      </c>
      <c r="B74" s="91">
        <v>2</v>
      </c>
      <c r="C74" s="133">
        <v>0</v>
      </c>
      <c r="D74" s="91" t="s">
        <v>492</v>
      </c>
      <c r="E74" s="91" t="b">
        <v>0</v>
      </c>
      <c r="F74" s="91" t="b">
        <v>0</v>
      </c>
      <c r="G74" s="91" t="b">
        <v>0</v>
      </c>
    </row>
    <row r="75" spans="1:7" ht="15">
      <c r="A75" s="91" t="s">
        <v>539</v>
      </c>
      <c r="B75" s="91">
        <v>2</v>
      </c>
      <c r="C75" s="133">
        <v>0</v>
      </c>
      <c r="D75" s="91" t="s">
        <v>492</v>
      </c>
      <c r="E75" s="91" t="b">
        <v>0</v>
      </c>
      <c r="F75" s="91" t="b">
        <v>0</v>
      </c>
      <c r="G75" s="91" t="b">
        <v>0</v>
      </c>
    </row>
    <row r="76" spans="1:7" ht="15">
      <c r="A76" s="91" t="s">
        <v>540</v>
      </c>
      <c r="B76" s="91">
        <v>2</v>
      </c>
      <c r="C76" s="133">
        <v>0</v>
      </c>
      <c r="D76" s="91" t="s">
        <v>492</v>
      </c>
      <c r="E76" s="91" t="b">
        <v>0</v>
      </c>
      <c r="F76" s="91" t="b">
        <v>0</v>
      </c>
      <c r="G76" s="91" t="b">
        <v>0</v>
      </c>
    </row>
    <row r="77" spans="1:7" ht="15">
      <c r="A77" s="91" t="s">
        <v>574</v>
      </c>
      <c r="B77" s="91">
        <v>2</v>
      </c>
      <c r="C77" s="133">
        <v>0</v>
      </c>
      <c r="D77" s="91" t="s">
        <v>492</v>
      </c>
      <c r="E77" s="91" t="b">
        <v>0</v>
      </c>
      <c r="F77" s="91" t="b">
        <v>0</v>
      </c>
      <c r="G77" s="91" t="b">
        <v>0</v>
      </c>
    </row>
    <row r="78" spans="1:7" ht="15">
      <c r="A78" s="91" t="s">
        <v>564</v>
      </c>
      <c r="B78" s="91">
        <v>4</v>
      </c>
      <c r="C78" s="133">
        <v>0</v>
      </c>
      <c r="D78" s="91" t="s">
        <v>493</v>
      </c>
      <c r="E78" s="91" t="b">
        <v>0</v>
      </c>
      <c r="F78" s="91" t="b">
        <v>0</v>
      </c>
      <c r="G78" s="91" t="b">
        <v>0</v>
      </c>
    </row>
    <row r="79" spans="1:7" ht="15">
      <c r="A79" s="91" t="s">
        <v>576</v>
      </c>
      <c r="B79" s="91">
        <v>2</v>
      </c>
      <c r="C79" s="133">
        <v>0</v>
      </c>
      <c r="D79" s="91" t="s">
        <v>493</v>
      </c>
      <c r="E79" s="91" t="b">
        <v>0</v>
      </c>
      <c r="F79" s="91" t="b">
        <v>0</v>
      </c>
      <c r="G79" s="91" t="b">
        <v>0</v>
      </c>
    </row>
    <row r="80" spans="1:7" ht="15">
      <c r="A80" s="91" t="s">
        <v>577</v>
      </c>
      <c r="B80" s="91">
        <v>2</v>
      </c>
      <c r="C80" s="133">
        <v>0</v>
      </c>
      <c r="D80" s="91" t="s">
        <v>493</v>
      </c>
      <c r="E80" s="91" t="b">
        <v>0</v>
      </c>
      <c r="F80" s="91" t="b">
        <v>0</v>
      </c>
      <c r="G80" s="91" t="b">
        <v>0</v>
      </c>
    </row>
    <row r="81" spans="1:7" ht="15">
      <c r="A81" s="91" t="s">
        <v>563</v>
      </c>
      <c r="B81" s="91">
        <v>2</v>
      </c>
      <c r="C81" s="133">
        <v>0</v>
      </c>
      <c r="D81" s="91" t="s">
        <v>493</v>
      </c>
      <c r="E81" s="91" t="b">
        <v>0</v>
      </c>
      <c r="F81" s="91" t="b">
        <v>0</v>
      </c>
      <c r="G81" s="91" t="b">
        <v>0</v>
      </c>
    </row>
    <row r="82" spans="1:7" ht="15">
      <c r="A82" s="91" t="s">
        <v>579</v>
      </c>
      <c r="B82" s="91">
        <v>2</v>
      </c>
      <c r="C82" s="133">
        <v>0</v>
      </c>
      <c r="D82" s="91" t="s">
        <v>494</v>
      </c>
      <c r="E82" s="91" t="b">
        <v>0</v>
      </c>
      <c r="F82" s="91" t="b">
        <v>0</v>
      </c>
      <c r="G82" s="91" t="b">
        <v>0</v>
      </c>
    </row>
    <row r="83" spans="1:7" ht="15">
      <c r="A83" s="91" t="s">
        <v>580</v>
      </c>
      <c r="B83" s="91">
        <v>2</v>
      </c>
      <c r="C83" s="133">
        <v>0</v>
      </c>
      <c r="D83" s="91" t="s">
        <v>494</v>
      </c>
      <c r="E83" s="91" t="b">
        <v>0</v>
      </c>
      <c r="F83" s="91" t="b">
        <v>0</v>
      </c>
      <c r="G8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700</v>
      </c>
      <c r="B1" s="13" t="s">
        <v>701</v>
      </c>
      <c r="C1" s="13" t="s">
        <v>694</v>
      </c>
      <c r="D1" s="13" t="s">
        <v>695</v>
      </c>
      <c r="E1" s="13" t="s">
        <v>702</v>
      </c>
      <c r="F1" s="13" t="s">
        <v>144</v>
      </c>
      <c r="G1" s="13" t="s">
        <v>703</v>
      </c>
      <c r="H1" s="13" t="s">
        <v>704</v>
      </c>
      <c r="I1" s="13" t="s">
        <v>705</v>
      </c>
      <c r="J1" s="13" t="s">
        <v>706</v>
      </c>
      <c r="K1" s="13" t="s">
        <v>707</v>
      </c>
      <c r="L1" s="13" t="s">
        <v>708</v>
      </c>
    </row>
    <row r="2" spans="1:12" ht="15">
      <c r="A2" s="91" t="s">
        <v>225</v>
      </c>
      <c r="B2" s="91" t="s">
        <v>224</v>
      </c>
      <c r="C2" s="91">
        <v>6</v>
      </c>
      <c r="D2" s="133">
        <v>0.011431518822682831</v>
      </c>
      <c r="E2" s="133">
        <v>1.1643528557844371</v>
      </c>
      <c r="F2" s="91" t="s">
        <v>696</v>
      </c>
      <c r="G2" s="91" t="b">
        <v>0</v>
      </c>
      <c r="H2" s="91" t="b">
        <v>0</v>
      </c>
      <c r="I2" s="91" t="b">
        <v>0</v>
      </c>
      <c r="J2" s="91" t="b">
        <v>0</v>
      </c>
      <c r="K2" s="91" t="b">
        <v>0</v>
      </c>
      <c r="L2" s="91" t="b">
        <v>0</v>
      </c>
    </row>
    <row r="3" spans="1:12" ht="15">
      <c r="A3" s="91" t="s">
        <v>537</v>
      </c>
      <c r="B3" s="91" t="s">
        <v>569</v>
      </c>
      <c r="C3" s="91">
        <v>3</v>
      </c>
      <c r="D3" s="133">
        <v>0.011431518822682831</v>
      </c>
      <c r="E3" s="133">
        <v>1.3192548157701802</v>
      </c>
      <c r="F3" s="91" t="s">
        <v>696</v>
      </c>
      <c r="G3" s="91" t="b">
        <v>0</v>
      </c>
      <c r="H3" s="91" t="b">
        <v>0</v>
      </c>
      <c r="I3" s="91" t="b">
        <v>0</v>
      </c>
      <c r="J3" s="91" t="b">
        <v>0</v>
      </c>
      <c r="K3" s="91" t="b">
        <v>0</v>
      </c>
      <c r="L3" s="91" t="b">
        <v>0</v>
      </c>
    </row>
    <row r="4" spans="1:12" ht="15">
      <c r="A4" s="91" t="s">
        <v>563</v>
      </c>
      <c r="B4" s="91" t="s">
        <v>576</v>
      </c>
      <c r="C4" s="91">
        <v>3</v>
      </c>
      <c r="D4" s="133">
        <v>0.014775023741461588</v>
      </c>
      <c r="E4" s="133">
        <v>1.3404441148401183</v>
      </c>
      <c r="F4" s="91" t="s">
        <v>696</v>
      </c>
      <c r="G4" s="91" t="b">
        <v>0</v>
      </c>
      <c r="H4" s="91" t="b">
        <v>0</v>
      </c>
      <c r="I4" s="91" t="b">
        <v>0</v>
      </c>
      <c r="J4" s="91" t="b">
        <v>0</v>
      </c>
      <c r="K4" s="91" t="b">
        <v>0</v>
      </c>
      <c r="L4" s="91" t="b">
        <v>0</v>
      </c>
    </row>
    <row r="5" spans="1:12" ht="15">
      <c r="A5" s="91" t="s">
        <v>564</v>
      </c>
      <c r="B5" s="91" t="s">
        <v>563</v>
      </c>
      <c r="C5" s="91">
        <v>3</v>
      </c>
      <c r="D5" s="133">
        <v>0.014775023741461588</v>
      </c>
      <c r="E5" s="133">
        <v>1.243534101832062</v>
      </c>
      <c r="F5" s="91" t="s">
        <v>696</v>
      </c>
      <c r="G5" s="91" t="b">
        <v>0</v>
      </c>
      <c r="H5" s="91" t="b">
        <v>0</v>
      </c>
      <c r="I5" s="91" t="b">
        <v>0</v>
      </c>
      <c r="J5" s="91" t="b">
        <v>0</v>
      </c>
      <c r="K5" s="91" t="b">
        <v>0</v>
      </c>
      <c r="L5" s="91" t="b">
        <v>0</v>
      </c>
    </row>
    <row r="6" spans="1:12" ht="15">
      <c r="A6" s="91" t="s">
        <v>572</v>
      </c>
      <c r="B6" s="91" t="s">
        <v>573</v>
      </c>
      <c r="C6" s="91">
        <v>2</v>
      </c>
      <c r="D6" s="133">
        <v>0.009850015827641058</v>
      </c>
      <c r="E6" s="133">
        <v>1.863322860120456</v>
      </c>
      <c r="F6" s="91" t="s">
        <v>696</v>
      </c>
      <c r="G6" s="91" t="b">
        <v>1</v>
      </c>
      <c r="H6" s="91" t="b">
        <v>0</v>
      </c>
      <c r="I6" s="91" t="b">
        <v>0</v>
      </c>
      <c r="J6" s="91" t="b">
        <v>0</v>
      </c>
      <c r="K6" s="91" t="b">
        <v>0</v>
      </c>
      <c r="L6" s="91" t="b">
        <v>0</v>
      </c>
    </row>
    <row r="7" spans="1:12" ht="15">
      <c r="A7" s="91" t="s">
        <v>573</v>
      </c>
      <c r="B7" s="91" t="s">
        <v>218</v>
      </c>
      <c r="C7" s="91">
        <v>2</v>
      </c>
      <c r="D7" s="133">
        <v>0.009850015827641058</v>
      </c>
      <c r="E7" s="133">
        <v>1.863322860120456</v>
      </c>
      <c r="F7" s="91" t="s">
        <v>696</v>
      </c>
      <c r="G7" s="91" t="b">
        <v>0</v>
      </c>
      <c r="H7" s="91" t="b">
        <v>0</v>
      </c>
      <c r="I7" s="91" t="b">
        <v>0</v>
      </c>
      <c r="J7" s="91" t="b">
        <v>0</v>
      </c>
      <c r="K7" s="91" t="b">
        <v>0</v>
      </c>
      <c r="L7" s="91" t="b">
        <v>0</v>
      </c>
    </row>
    <row r="8" spans="1:12" ht="15">
      <c r="A8" s="91" t="s">
        <v>218</v>
      </c>
      <c r="B8" s="91" t="s">
        <v>224</v>
      </c>
      <c r="C8" s="91">
        <v>2</v>
      </c>
      <c r="D8" s="133">
        <v>0.009850015827641058</v>
      </c>
      <c r="E8" s="133">
        <v>1.1643528557844371</v>
      </c>
      <c r="F8" s="91" t="s">
        <v>696</v>
      </c>
      <c r="G8" s="91" t="b">
        <v>0</v>
      </c>
      <c r="H8" s="91" t="b">
        <v>0</v>
      </c>
      <c r="I8" s="91" t="b">
        <v>0</v>
      </c>
      <c r="J8" s="91" t="b">
        <v>0</v>
      </c>
      <c r="K8" s="91" t="b">
        <v>0</v>
      </c>
      <c r="L8" s="91" t="b">
        <v>0</v>
      </c>
    </row>
    <row r="9" spans="1:12" ht="15">
      <c r="A9" s="91" t="s">
        <v>224</v>
      </c>
      <c r="B9" s="91" t="s">
        <v>539</v>
      </c>
      <c r="C9" s="91">
        <v>2</v>
      </c>
      <c r="D9" s="133">
        <v>0.009850015827641058</v>
      </c>
      <c r="E9" s="133">
        <v>1.1643528557844371</v>
      </c>
      <c r="F9" s="91" t="s">
        <v>696</v>
      </c>
      <c r="G9" s="91" t="b">
        <v>0</v>
      </c>
      <c r="H9" s="91" t="b">
        <v>0</v>
      </c>
      <c r="I9" s="91" t="b">
        <v>0</v>
      </c>
      <c r="J9" s="91" t="b">
        <v>0</v>
      </c>
      <c r="K9" s="91" t="b">
        <v>0</v>
      </c>
      <c r="L9" s="91" t="b">
        <v>0</v>
      </c>
    </row>
    <row r="10" spans="1:12" ht="15">
      <c r="A10" s="91" t="s">
        <v>539</v>
      </c>
      <c r="B10" s="91" t="s">
        <v>540</v>
      </c>
      <c r="C10" s="91">
        <v>2</v>
      </c>
      <c r="D10" s="133">
        <v>0.009850015827641058</v>
      </c>
      <c r="E10" s="133">
        <v>1.863322860120456</v>
      </c>
      <c r="F10" s="91" t="s">
        <v>696</v>
      </c>
      <c r="G10" s="91" t="b">
        <v>0</v>
      </c>
      <c r="H10" s="91" t="b">
        <v>0</v>
      </c>
      <c r="I10" s="91" t="b">
        <v>0</v>
      </c>
      <c r="J10" s="91" t="b">
        <v>0</v>
      </c>
      <c r="K10" s="91" t="b">
        <v>0</v>
      </c>
      <c r="L10" s="91" t="b">
        <v>0</v>
      </c>
    </row>
    <row r="11" spans="1:12" ht="15">
      <c r="A11" s="91" t="s">
        <v>540</v>
      </c>
      <c r="B11" s="91" t="s">
        <v>574</v>
      </c>
      <c r="C11" s="91">
        <v>2</v>
      </c>
      <c r="D11" s="133">
        <v>0.009850015827641058</v>
      </c>
      <c r="E11" s="133">
        <v>1.863322860120456</v>
      </c>
      <c r="F11" s="91" t="s">
        <v>696</v>
      </c>
      <c r="G11" s="91" t="b">
        <v>0</v>
      </c>
      <c r="H11" s="91" t="b">
        <v>0</v>
      </c>
      <c r="I11" s="91" t="b">
        <v>0</v>
      </c>
      <c r="J11" s="91" t="b">
        <v>0</v>
      </c>
      <c r="K11" s="91" t="b">
        <v>0</v>
      </c>
      <c r="L11" s="91" t="b">
        <v>0</v>
      </c>
    </row>
    <row r="12" spans="1:12" ht="15">
      <c r="A12" s="91" t="s">
        <v>228</v>
      </c>
      <c r="B12" s="91" t="s">
        <v>537</v>
      </c>
      <c r="C12" s="91">
        <v>2</v>
      </c>
      <c r="D12" s="133">
        <v>0.009850015827641058</v>
      </c>
      <c r="E12" s="133">
        <v>1.143163556714499</v>
      </c>
      <c r="F12" s="91" t="s">
        <v>696</v>
      </c>
      <c r="G12" s="91" t="b">
        <v>0</v>
      </c>
      <c r="H12" s="91" t="b">
        <v>0</v>
      </c>
      <c r="I12" s="91" t="b">
        <v>0</v>
      </c>
      <c r="J12" s="91" t="b">
        <v>0</v>
      </c>
      <c r="K12" s="91" t="b">
        <v>0</v>
      </c>
      <c r="L12" s="91" t="b">
        <v>0</v>
      </c>
    </row>
    <row r="13" spans="1:12" ht="15">
      <c r="A13" s="91" t="s">
        <v>224</v>
      </c>
      <c r="B13" s="91" t="s">
        <v>228</v>
      </c>
      <c r="C13" s="91">
        <v>2</v>
      </c>
      <c r="D13" s="133">
        <v>0.009850015827641058</v>
      </c>
      <c r="E13" s="133">
        <v>0.9882615967287559</v>
      </c>
      <c r="F13" s="91" t="s">
        <v>696</v>
      </c>
      <c r="G13" s="91" t="b">
        <v>0</v>
      </c>
      <c r="H13" s="91" t="b">
        <v>0</v>
      </c>
      <c r="I13" s="91" t="b">
        <v>0</v>
      </c>
      <c r="J13" s="91" t="b">
        <v>0</v>
      </c>
      <c r="K13" s="91" t="b">
        <v>0</v>
      </c>
      <c r="L13" s="91" t="b">
        <v>0</v>
      </c>
    </row>
    <row r="14" spans="1:12" ht="15">
      <c r="A14" s="91" t="s">
        <v>570</v>
      </c>
      <c r="B14" s="91" t="s">
        <v>542</v>
      </c>
      <c r="C14" s="91">
        <v>2</v>
      </c>
      <c r="D14" s="133">
        <v>0.009850015827641058</v>
      </c>
      <c r="E14" s="133">
        <v>1.5622928644564746</v>
      </c>
      <c r="F14" s="91" t="s">
        <v>696</v>
      </c>
      <c r="G14" s="91" t="b">
        <v>0</v>
      </c>
      <c r="H14" s="91" t="b">
        <v>0</v>
      </c>
      <c r="I14" s="91" t="b">
        <v>0</v>
      </c>
      <c r="J14" s="91" t="b">
        <v>0</v>
      </c>
      <c r="K14" s="91" t="b">
        <v>0</v>
      </c>
      <c r="L14" s="91" t="b">
        <v>0</v>
      </c>
    </row>
    <row r="15" spans="1:12" ht="15">
      <c r="A15" s="91" t="s">
        <v>542</v>
      </c>
      <c r="B15" s="91" t="s">
        <v>543</v>
      </c>
      <c r="C15" s="91">
        <v>2</v>
      </c>
      <c r="D15" s="133">
        <v>0.009850015827641058</v>
      </c>
      <c r="E15" s="133">
        <v>1.863322860120456</v>
      </c>
      <c r="F15" s="91" t="s">
        <v>696</v>
      </c>
      <c r="G15" s="91" t="b">
        <v>0</v>
      </c>
      <c r="H15" s="91" t="b">
        <v>0</v>
      </c>
      <c r="I15" s="91" t="b">
        <v>0</v>
      </c>
      <c r="J15" s="91" t="b">
        <v>0</v>
      </c>
      <c r="K15" s="91" t="b">
        <v>0</v>
      </c>
      <c r="L15" s="91" t="b">
        <v>0</v>
      </c>
    </row>
    <row r="16" spans="1:12" ht="15">
      <c r="A16" s="91" t="s">
        <v>543</v>
      </c>
      <c r="B16" s="91" t="s">
        <v>537</v>
      </c>
      <c r="C16" s="91">
        <v>2</v>
      </c>
      <c r="D16" s="133">
        <v>0.009850015827641058</v>
      </c>
      <c r="E16" s="133">
        <v>1.3192548157701802</v>
      </c>
      <c r="F16" s="91" t="s">
        <v>696</v>
      </c>
      <c r="G16" s="91" t="b">
        <v>0</v>
      </c>
      <c r="H16" s="91" t="b">
        <v>0</v>
      </c>
      <c r="I16" s="91" t="b">
        <v>0</v>
      </c>
      <c r="J16" s="91" t="b">
        <v>0</v>
      </c>
      <c r="K16" s="91" t="b">
        <v>0</v>
      </c>
      <c r="L16" s="91" t="b">
        <v>0</v>
      </c>
    </row>
    <row r="17" spans="1:12" ht="15">
      <c r="A17" s="91" t="s">
        <v>537</v>
      </c>
      <c r="B17" s="91" t="s">
        <v>538</v>
      </c>
      <c r="C17" s="91">
        <v>2</v>
      </c>
      <c r="D17" s="133">
        <v>0.009850015827641058</v>
      </c>
      <c r="E17" s="133">
        <v>1.143163556714499</v>
      </c>
      <c r="F17" s="91" t="s">
        <v>696</v>
      </c>
      <c r="G17" s="91" t="b">
        <v>0</v>
      </c>
      <c r="H17" s="91" t="b">
        <v>0</v>
      </c>
      <c r="I17" s="91" t="b">
        <v>0</v>
      </c>
      <c r="J17" s="91" t="b">
        <v>0</v>
      </c>
      <c r="K17" s="91" t="b">
        <v>0</v>
      </c>
      <c r="L17" s="91" t="b">
        <v>0</v>
      </c>
    </row>
    <row r="18" spans="1:12" ht="15">
      <c r="A18" s="91" t="s">
        <v>538</v>
      </c>
      <c r="B18" s="91" t="s">
        <v>215</v>
      </c>
      <c r="C18" s="91">
        <v>2</v>
      </c>
      <c r="D18" s="133">
        <v>0.009850015827641058</v>
      </c>
      <c r="E18" s="133">
        <v>1.6872316010647748</v>
      </c>
      <c r="F18" s="91" t="s">
        <v>696</v>
      </c>
      <c r="G18" s="91" t="b">
        <v>0</v>
      </c>
      <c r="H18" s="91" t="b">
        <v>0</v>
      </c>
      <c r="I18" s="91" t="b">
        <v>0</v>
      </c>
      <c r="J18" s="91" t="b">
        <v>0</v>
      </c>
      <c r="K18" s="91" t="b">
        <v>0</v>
      </c>
      <c r="L18" s="91" t="b">
        <v>0</v>
      </c>
    </row>
    <row r="19" spans="1:12" ht="15">
      <c r="A19" s="91" t="s">
        <v>215</v>
      </c>
      <c r="B19" s="91" t="s">
        <v>225</v>
      </c>
      <c r="C19" s="91">
        <v>2</v>
      </c>
      <c r="D19" s="133">
        <v>0.009850015827641058</v>
      </c>
      <c r="E19" s="133">
        <v>1.3192548157701802</v>
      </c>
      <c r="F19" s="91" t="s">
        <v>696</v>
      </c>
      <c r="G19" s="91" t="b">
        <v>0</v>
      </c>
      <c r="H19" s="91" t="b">
        <v>0</v>
      </c>
      <c r="I19" s="91" t="b">
        <v>0</v>
      </c>
      <c r="J19" s="91" t="b">
        <v>0</v>
      </c>
      <c r="K19" s="91" t="b">
        <v>0</v>
      </c>
      <c r="L19" s="91" t="b">
        <v>0</v>
      </c>
    </row>
    <row r="20" spans="1:12" ht="15">
      <c r="A20" s="91" t="s">
        <v>224</v>
      </c>
      <c r="B20" s="91" t="s">
        <v>692</v>
      </c>
      <c r="C20" s="91">
        <v>2</v>
      </c>
      <c r="D20" s="133">
        <v>0.009850015827641058</v>
      </c>
      <c r="E20" s="133">
        <v>1.1643528557844371</v>
      </c>
      <c r="F20" s="91" t="s">
        <v>696</v>
      </c>
      <c r="G20" s="91" t="b">
        <v>0</v>
      </c>
      <c r="H20" s="91" t="b">
        <v>0</v>
      </c>
      <c r="I20" s="91" t="b">
        <v>0</v>
      </c>
      <c r="J20" s="91" t="b">
        <v>0</v>
      </c>
      <c r="K20" s="91" t="b">
        <v>0</v>
      </c>
      <c r="L20" s="91" t="b">
        <v>0</v>
      </c>
    </row>
    <row r="21" spans="1:12" ht="15">
      <c r="A21" s="91" t="s">
        <v>692</v>
      </c>
      <c r="B21" s="91" t="s">
        <v>693</v>
      </c>
      <c r="C21" s="91">
        <v>2</v>
      </c>
      <c r="D21" s="133">
        <v>0.009850015827641058</v>
      </c>
      <c r="E21" s="133">
        <v>1.863322860120456</v>
      </c>
      <c r="F21" s="91" t="s">
        <v>696</v>
      </c>
      <c r="G21" s="91" t="b">
        <v>0</v>
      </c>
      <c r="H21" s="91" t="b">
        <v>0</v>
      </c>
      <c r="I21" s="91" t="b">
        <v>0</v>
      </c>
      <c r="J21" s="91" t="b">
        <v>0</v>
      </c>
      <c r="K21" s="91" t="b">
        <v>0</v>
      </c>
      <c r="L21" s="91" t="b">
        <v>0</v>
      </c>
    </row>
    <row r="22" spans="1:12" ht="15">
      <c r="A22" s="91" t="s">
        <v>693</v>
      </c>
      <c r="B22" s="91" t="s">
        <v>542</v>
      </c>
      <c r="C22" s="91">
        <v>2</v>
      </c>
      <c r="D22" s="133">
        <v>0.009850015827641058</v>
      </c>
      <c r="E22" s="133">
        <v>1.5622928644564746</v>
      </c>
      <c r="F22" s="91" t="s">
        <v>696</v>
      </c>
      <c r="G22" s="91" t="b">
        <v>0</v>
      </c>
      <c r="H22" s="91" t="b">
        <v>0</v>
      </c>
      <c r="I22" s="91" t="b">
        <v>0</v>
      </c>
      <c r="J22" s="91" t="b">
        <v>0</v>
      </c>
      <c r="K22" s="91" t="b">
        <v>0</v>
      </c>
      <c r="L22" s="91" t="b">
        <v>0</v>
      </c>
    </row>
    <row r="23" spans="1:12" ht="15">
      <c r="A23" s="91" t="s">
        <v>576</v>
      </c>
      <c r="B23" s="91" t="s">
        <v>577</v>
      </c>
      <c r="C23" s="91">
        <v>2</v>
      </c>
      <c r="D23" s="133">
        <v>0.01366052210186867</v>
      </c>
      <c r="E23" s="133">
        <v>1.6872316010647748</v>
      </c>
      <c r="F23" s="91" t="s">
        <v>696</v>
      </c>
      <c r="G23" s="91" t="b">
        <v>0</v>
      </c>
      <c r="H23" s="91" t="b">
        <v>0</v>
      </c>
      <c r="I23" s="91" t="b">
        <v>0</v>
      </c>
      <c r="J23" s="91" t="b">
        <v>0</v>
      </c>
      <c r="K23" s="91" t="b">
        <v>0</v>
      </c>
      <c r="L23" s="91" t="b">
        <v>0</v>
      </c>
    </row>
    <row r="24" spans="1:12" ht="15">
      <c r="A24" s="91" t="s">
        <v>577</v>
      </c>
      <c r="B24" s="91" t="s">
        <v>564</v>
      </c>
      <c r="C24" s="91">
        <v>2</v>
      </c>
      <c r="D24" s="133">
        <v>0.01366052210186867</v>
      </c>
      <c r="E24" s="133">
        <v>1.4653828514484184</v>
      </c>
      <c r="F24" s="91" t="s">
        <v>696</v>
      </c>
      <c r="G24" s="91" t="b">
        <v>0</v>
      </c>
      <c r="H24" s="91" t="b">
        <v>0</v>
      </c>
      <c r="I24" s="91" t="b">
        <v>0</v>
      </c>
      <c r="J24" s="91" t="b">
        <v>0</v>
      </c>
      <c r="K24" s="91" t="b">
        <v>0</v>
      </c>
      <c r="L24" s="91" t="b">
        <v>0</v>
      </c>
    </row>
    <row r="25" spans="1:12" ht="15">
      <c r="A25" s="91" t="s">
        <v>564</v>
      </c>
      <c r="B25" s="91" t="s">
        <v>564</v>
      </c>
      <c r="C25" s="91">
        <v>2</v>
      </c>
      <c r="D25" s="133">
        <v>0.01366052210186867</v>
      </c>
      <c r="E25" s="133">
        <v>1.0674428427763807</v>
      </c>
      <c r="F25" s="91" t="s">
        <v>696</v>
      </c>
      <c r="G25" s="91" t="b">
        <v>0</v>
      </c>
      <c r="H25" s="91" t="b">
        <v>0</v>
      </c>
      <c r="I25" s="91" t="b">
        <v>0</v>
      </c>
      <c r="J25" s="91" t="b">
        <v>0</v>
      </c>
      <c r="K25" s="91" t="b">
        <v>0</v>
      </c>
      <c r="L25" s="91" t="b">
        <v>0</v>
      </c>
    </row>
    <row r="26" spans="1:12" ht="15">
      <c r="A26" s="91" t="s">
        <v>566</v>
      </c>
      <c r="B26" s="91" t="s">
        <v>567</v>
      </c>
      <c r="C26" s="91">
        <v>2</v>
      </c>
      <c r="D26" s="133">
        <v>0.009850015827641058</v>
      </c>
      <c r="E26" s="133">
        <v>1.863322860120456</v>
      </c>
      <c r="F26" s="91" t="s">
        <v>696</v>
      </c>
      <c r="G26" s="91" t="b">
        <v>0</v>
      </c>
      <c r="H26" s="91" t="b">
        <v>0</v>
      </c>
      <c r="I26" s="91" t="b">
        <v>0</v>
      </c>
      <c r="J26" s="91" t="b">
        <v>0</v>
      </c>
      <c r="K26" s="91" t="b">
        <v>0</v>
      </c>
      <c r="L26" s="91" t="b">
        <v>0</v>
      </c>
    </row>
    <row r="27" spans="1:12" ht="15">
      <c r="A27" s="91" t="s">
        <v>567</v>
      </c>
      <c r="B27" s="91" t="s">
        <v>223</v>
      </c>
      <c r="C27" s="91">
        <v>2</v>
      </c>
      <c r="D27" s="133">
        <v>0.009850015827641058</v>
      </c>
      <c r="E27" s="133">
        <v>1.863322860120456</v>
      </c>
      <c r="F27" s="91" t="s">
        <v>696</v>
      </c>
      <c r="G27" s="91" t="b">
        <v>0</v>
      </c>
      <c r="H27" s="91" t="b">
        <v>0</v>
      </c>
      <c r="I27" s="91" t="b">
        <v>0</v>
      </c>
      <c r="J27" s="91" t="b">
        <v>0</v>
      </c>
      <c r="K27" s="91" t="b">
        <v>0</v>
      </c>
      <c r="L27" s="91" t="b">
        <v>0</v>
      </c>
    </row>
    <row r="28" spans="1:12" ht="15">
      <c r="A28" s="91" t="s">
        <v>223</v>
      </c>
      <c r="B28" s="91" t="s">
        <v>222</v>
      </c>
      <c r="C28" s="91">
        <v>2</v>
      </c>
      <c r="D28" s="133">
        <v>0.009850015827641058</v>
      </c>
      <c r="E28" s="133">
        <v>1.863322860120456</v>
      </c>
      <c r="F28" s="91" t="s">
        <v>696</v>
      </c>
      <c r="G28" s="91" t="b">
        <v>0</v>
      </c>
      <c r="H28" s="91" t="b">
        <v>0</v>
      </c>
      <c r="I28" s="91" t="b">
        <v>0</v>
      </c>
      <c r="J28" s="91" t="b">
        <v>0</v>
      </c>
      <c r="K28" s="91" t="b">
        <v>0</v>
      </c>
      <c r="L28" s="91" t="b">
        <v>0</v>
      </c>
    </row>
    <row r="29" spans="1:12" ht="15">
      <c r="A29" s="91" t="s">
        <v>222</v>
      </c>
      <c r="B29" s="91" t="s">
        <v>221</v>
      </c>
      <c r="C29" s="91">
        <v>2</v>
      </c>
      <c r="D29" s="133">
        <v>0.009850015827641058</v>
      </c>
      <c r="E29" s="133">
        <v>1.863322860120456</v>
      </c>
      <c r="F29" s="91" t="s">
        <v>696</v>
      </c>
      <c r="G29" s="91" t="b">
        <v>0</v>
      </c>
      <c r="H29" s="91" t="b">
        <v>0</v>
      </c>
      <c r="I29" s="91" t="b">
        <v>0</v>
      </c>
      <c r="J29" s="91" t="b">
        <v>0</v>
      </c>
      <c r="K29" s="91" t="b">
        <v>0</v>
      </c>
      <c r="L29" s="91" t="b">
        <v>0</v>
      </c>
    </row>
    <row r="30" spans="1:12" ht="15">
      <c r="A30" s="91" t="s">
        <v>221</v>
      </c>
      <c r="B30" s="91" t="s">
        <v>220</v>
      </c>
      <c r="C30" s="91">
        <v>2</v>
      </c>
      <c r="D30" s="133">
        <v>0.009850015827641058</v>
      </c>
      <c r="E30" s="133">
        <v>1.863322860120456</v>
      </c>
      <c r="F30" s="91" t="s">
        <v>696</v>
      </c>
      <c r="G30" s="91" t="b">
        <v>0</v>
      </c>
      <c r="H30" s="91" t="b">
        <v>0</v>
      </c>
      <c r="I30" s="91" t="b">
        <v>0</v>
      </c>
      <c r="J30" s="91" t="b">
        <v>0</v>
      </c>
      <c r="K30" s="91" t="b">
        <v>0</v>
      </c>
      <c r="L30" s="91" t="b">
        <v>0</v>
      </c>
    </row>
    <row r="31" spans="1:12" ht="15">
      <c r="A31" s="91" t="s">
        <v>220</v>
      </c>
      <c r="B31" s="91" t="s">
        <v>213</v>
      </c>
      <c r="C31" s="91">
        <v>2</v>
      </c>
      <c r="D31" s="133">
        <v>0.009850015827641058</v>
      </c>
      <c r="E31" s="133">
        <v>1.863322860120456</v>
      </c>
      <c r="F31" s="91" t="s">
        <v>696</v>
      </c>
      <c r="G31" s="91" t="b">
        <v>0</v>
      </c>
      <c r="H31" s="91" t="b">
        <v>0</v>
      </c>
      <c r="I31" s="91" t="b">
        <v>0</v>
      </c>
      <c r="J31" s="91" t="b">
        <v>0</v>
      </c>
      <c r="K31" s="91" t="b">
        <v>0</v>
      </c>
      <c r="L31" s="91" t="b">
        <v>0</v>
      </c>
    </row>
    <row r="32" spans="1:12" ht="15">
      <c r="A32" s="91" t="s">
        <v>213</v>
      </c>
      <c r="B32" s="91" t="s">
        <v>253</v>
      </c>
      <c r="C32" s="91">
        <v>2</v>
      </c>
      <c r="D32" s="133">
        <v>0.009850015827641058</v>
      </c>
      <c r="E32" s="133">
        <v>1.6872316010647748</v>
      </c>
      <c r="F32" s="91" t="s">
        <v>696</v>
      </c>
      <c r="G32" s="91" t="b">
        <v>0</v>
      </c>
      <c r="H32" s="91" t="b">
        <v>0</v>
      </c>
      <c r="I32" s="91" t="b">
        <v>0</v>
      </c>
      <c r="J32" s="91" t="b">
        <v>0</v>
      </c>
      <c r="K32" s="91" t="b">
        <v>0</v>
      </c>
      <c r="L32" s="91" t="b">
        <v>0</v>
      </c>
    </row>
    <row r="33" spans="1:12" ht="15">
      <c r="A33" s="91" t="s">
        <v>253</v>
      </c>
      <c r="B33" s="91" t="s">
        <v>225</v>
      </c>
      <c r="C33" s="91">
        <v>2</v>
      </c>
      <c r="D33" s="133">
        <v>0.009850015827641058</v>
      </c>
      <c r="E33" s="133">
        <v>1.3192548157701802</v>
      </c>
      <c r="F33" s="91" t="s">
        <v>696</v>
      </c>
      <c r="G33" s="91" t="b">
        <v>0</v>
      </c>
      <c r="H33" s="91" t="b">
        <v>0</v>
      </c>
      <c r="I33" s="91" t="b">
        <v>0</v>
      </c>
      <c r="J33" s="91" t="b">
        <v>0</v>
      </c>
      <c r="K33" s="91" t="b">
        <v>0</v>
      </c>
      <c r="L33" s="91" t="b">
        <v>0</v>
      </c>
    </row>
    <row r="34" spans="1:12" ht="15">
      <c r="A34" s="91" t="s">
        <v>566</v>
      </c>
      <c r="B34" s="91" t="s">
        <v>567</v>
      </c>
      <c r="C34" s="91">
        <v>2</v>
      </c>
      <c r="D34" s="133">
        <v>0</v>
      </c>
      <c r="E34" s="133">
        <v>1.021189299069938</v>
      </c>
      <c r="F34" s="91" t="s">
        <v>490</v>
      </c>
      <c r="G34" s="91" t="b">
        <v>0</v>
      </c>
      <c r="H34" s="91" t="b">
        <v>0</v>
      </c>
      <c r="I34" s="91" t="b">
        <v>0</v>
      </c>
      <c r="J34" s="91" t="b">
        <v>0</v>
      </c>
      <c r="K34" s="91" t="b">
        <v>0</v>
      </c>
      <c r="L34" s="91" t="b">
        <v>0</v>
      </c>
    </row>
    <row r="35" spans="1:12" ht="15">
      <c r="A35" s="91" t="s">
        <v>567</v>
      </c>
      <c r="B35" s="91" t="s">
        <v>223</v>
      </c>
      <c r="C35" s="91">
        <v>2</v>
      </c>
      <c r="D35" s="133">
        <v>0</v>
      </c>
      <c r="E35" s="133">
        <v>1.021189299069938</v>
      </c>
      <c r="F35" s="91" t="s">
        <v>490</v>
      </c>
      <c r="G35" s="91" t="b">
        <v>0</v>
      </c>
      <c r="H35" s="91" t="b">
        <v>0</v>
      </c>
      <c r="I35" s="91" t="b">
        <v>0</v>
      </c>
      <c r="J35" s="91" t="b">
        <v>0</v>
      </c>
      <c r="K35" s="91" t="b">
        <v>0</v>
      </c>
      <c r="L35" s="91" t="b">
        <v>0</v>
      </c>
    </row>
    <row r="36" spans="1:12" ht="15">
      <c r="A36" s="91" t="s">
        <v>223</v>
      </c>
      <c r="B36" s="91" t="s">
        <v>222</v>
      </c>
      <c r="C36" s="91">
        <v>2</v>
      </c>
      <c r="D36" s="133">
        <v>0</v>
      </c>
      <c r="E36" s="133">
        <v>1.021189299069938</v>
      </c>
      <c r="F36" s="91" t="s">
        <v>490</v>
      </c>
      <c r="G36" s="91" t="b">
        <v>0</v>
      </c>
      <c r="H36" s="91" t="b">
        <v>0</v>
      </c>
      <c r="I36" s="91" t="b">
        <v>0</v>
      </c>
      <c r="J36" s="91" t="b">
        <v>0</v>
      </c>
      <c r="K36" s="91" t="b">
        <v>0</v>
      </c>
      <c r="L36" s="91" t="b">
        <v>0</v>
      </c>
    </row>
    <row r="37" spans="1:12" ht="15">
      <c r="A37" s="91" t="s">
        <v>222</v>
      </c>
      <c r="B37" s="91" t="s">
        <v>221</v>
      </c>
      <c r="C37" s="91">
        <v>2</v>
      </c>
      <c r="D37" s="133">
        <v>0</v>
      </c>
      <c r="E37" s="133">
        <v>1.021189299069938</v>
      </c>
      <c r="F37" s="91" t="s">
        <v>490</v>
      </c>
      <c r="G37" s="91" t="b">
        <v>0</v>
      </c>
      <c r="H37" s="91" t="b">
        <v>0</v>
      </c>
      <c r="I37" s="91" t="b">
        <v>0</v>
      </c>
      <c r="J37" s="91" t="b">
        <v>0</v>
      </c>
      <c r="K37" s="91" t="b">
        <v>0</v>
      </c>
      <c r="L37" s="91" t="b">
        <v>0</v>
      </c>
    </row>
    <row r="38" spans="1:12" ht="15">
      <c r="A38" s="91" t="s">
        <v>221</v>
      </c>
      <c r="B38" s="91" t="s">
        <v>220</v>
      </c>
      <c r="C38" s="91">
        <v>2</v>
      </c>
      <c r="D38" s="133">
        <v>0</v>
      </c>
      <c r="E38" s="133">
        <v>1.021189299069938</v>
      </c>
      <c r="F38" s="91" t="s">
        <v>490</v>
      </c>
      <c r="G38" s="91" t="b">
        <v>0</v>
      </c>
      <c r="H38" s="91" t="b">
        <v>0</v>
      </c>
      <c r="I38" s="91" t="b">
        <v>0</v>
      </c>
      <c r="J38" s="91" t="b">
        <v>0</v>
      </c>
      <c r="K38" s="91" t="b">
        <v>0</v>
      </c>
      <c r="L38" s="91" t="b">
        <v>0</v>
      </c>
    </row>
    <row r="39" spans="1:12" ht="15">
      <c r="A39" s="91" t="s">
        <v>220</v>
      </c>
      <c r="B39" s="91" t="s">
        <v>213</v>
      </c>
      <c r="C39" s="91">
        <v>2</v>
      </c>
      <c r="D39" s="133">
        <v>0</v>
      </c>
      <c r="E39" s="133">
        <v>1.021189299069938</v>
      </c>
      <c r="F39" s="91" t="s">
        <v>490</v>
      </c>
      <c r="G39" s="91" t="b">
        <v>0</v>
      </c>
      <c r="H39" s="91" t="b">
        <v>0</v>
      </c>
      <c r="I39" s="91" t="b">
        <v>0</v>
      </c>
      <c r="J39" s="91" t="b">
        <v>0</v>
      </c>
      <c r="K39" s="91" t="b">
        <v>0</v>
      </c>
      <c r="L39" s="91" t="b">
        <v>0</v>
      </c>
    </row>
    <row r="40" spans="1:12" ht="15">
      <c r="A40" s="91" t="s">
        <v>213</v>
      </c>
      <c r="B40" s="91" t="s">
        <v>253</v>
      </c>
      <c r="C40" s="91">
        <v>2</v>
      </c>
      <c r="D40" s="133">
        <v>0</v>
      </c>
      <c r="E40" s="133">
        <v>0.8450980400142569</v>
      </c>
      <c r="F40" s="91" t="s">
        <v>490</v>
      </c>
      <c r="G40" s="91" t="b">
        <v>0</v>
      </c>
      <c r="H40" s="91" t="b">
        <v>0</v>
      </c>
      <c r="I40" s="91" t="b">
        <v>0</v>
      </c>
      <c r="J40" s="91" t="b">
        <v>0</v>
      </c>
      <c r="K40" s="91" t="b">
        <v>0</v>
      </c>
      <c r="L40" s="91" t="b">
        <v>0</v>
      </c>
    </row>
    <row r="41" spans="1:12" ht="15">
      <c r="A41" s="91" t="s">
        <v>253</v>
      </c>
      <c r="B41" s="91" t="s">
        <v>225</v>
      </c>
      <c r="C41" s="91">
        <v>2</v>
      </c>
      <c r="D41" s="133">
        <v>0</v>
      </c>
      <c r="E41" s="133">
        <v>1.021189299069938</v>
      </c>
      <c r="F41" s="91" t="s">
        <v>490</v>
      </c>
      <c r="G41" s="91" t="b">
        <v>0</v>
      </c>
      <c r="H41" s="91" t="b">
        <v>0</v>
      </c>
      <c r="I41" s="91" t="b">
        <v>0</v>
      </c>
      <c r="J41" s="91" t="b">
        <v>0</v>
      </c>
      <c r="K41" s="91" t="b">
        <v>0</v>
      </c>
      <c r="L41" s="91" t="b">
        <v>0</v>
      </c>
    </row>
    <row r="42" spans="1:12" ht="15">
      <c r="A42" s="91" t="s">
        <v>225</v>
      </c>
      <c r="B42" s="91" t="s">
        <v>224</v>
      </c>
      <c r="C42" s="91">
        <v>2</v>
      </c>
      <c r="D42" s="133">
        <v>0</v>
      </c>
      <c r="E42" s="133">
        <v>1.021189299069938</v>
      </c>
      <c r="F42" s="91" t="s">
        <v>490</v>
      </c>
      <c r="G42" s="91" t="b">
        <v>0</v>
      </c>
      <c r="H42" s="91" t="b">
        <v>0</v>
      </c>
      <c r="I42" s="91" t="b">
        <v>0</v>
      </c>
      <c r="J42" s="91" t="b">
        <v>0</v>
      </c>
      <c r="K42" s="91" t="b">
        <v>0</v>
      </c>
      <c r="L42" s="91" t="b">
        <v>0</v>
      </c>
    </row>
    <row r="43" spans="1:12" ht="15">
      <c r="A43" s="91" t="s">
        <v>225</v>
      </c>
      <c r="B43" s="91" t="s">
        <v>224</v>
      </c>
      <c r="C43" s="91">
        <v>4</v>
      </c>
      <c r="D43" s="133">
        <v>0.008916013116743353</v>
      </c>
      <c r="E43" s="133">
        <v>1.0851716097368123</v>
      </c>
      <c r="F43" s="91" t="s">
        <v>491</v>
      </c>
      <c r="G43" s="91" t="b">
        <v>0</v>
      </c>
      <c r="H43" s="91" t="b">
        <v>0</v>
      </c>
      <c r="I43" s="91" t="b">
        <v>0</v>
      </c>
      <c r="J43" s="91" t="b">
        <v>0</v>
      </c>
      <c r="K43" s="91" t="b">
        <v>0</v>
      </c>
      <c r="L43" s="91" t="b">
        <v>0</v>
      </c>
    </row>
    <row r="44" spans="1:12" ht="15">
      <c r="A44" s="91" t="s">
        <v>537</v>
      </c>
      <c r="B44" s="91" t="s">
        <v>569</v>
      </c>
      <c r="C44" s="91">
        <v>3</v>
      </c>
      <c r="D44" s="133">
        <v>0.011431518822682831</v>
      </c>
      <c r="E44" s="133">
        <v>1.0182248201061992</v>
      </c>
      <c r="F44" s="91" t="s">
        <v>491</v>
      </c>
      <c r="G44" s="91" t="b">
        <v>0</v>
      </c>
      <c r="H44" s="91" t="b">
        <v>0</v>
      </c>
      <c r="I44" s="91" t="b">
        <v>0</v>
      </c>
      <c r="J44" s="91" t="b">
        <v>0</v>
      </c>
      <c r="K44" s="91" t="b">
        <v>0</v>
      </c>
      <c r="L44" s="91" t="b">
        <v>0</v>
      </c>
    </row>
    <row r="45" spans="1:12" ht="15">
      <c r="A45" s="91" t="s">
        <v>228</v>
      </c>
      <c r="B45" s="91" t="s">
        <v>537</v>
      </c>
      <c r="C45" s="91">
        <v>2</v>
      </c>
      <c r="D45" s="133">
        <v>0.012079019106826896</v>
      </c>
      <c r="E45" s="133">
        <v>0.8421335610505178</v>
      </c>
      <c r="F45" s="91" t="s">
        <v>491</v>
      </c>
      <c r="G45" s="91" t="b">
        <v>0</v>
      </c>
      <c r="H45" s="91" t="b">
        <v>0</v>
      </c>
      <c r="I45" s="91" t="b">
        <v>0</v>
      </c>
      <c r="J45" s="91" t="b">
        <v>0</v>
      </c>
      <c r="K45" s="91" t="b">
        <v>0</v>
      </c>
      <c r="L45" s="91" t="b">
        <v>0</v>
      </c>
    </row>
    <row r="46" spans="1:12" ht="15">
      <c r="A46" s="91" t="s">
        <v>570</v>
      </c>
      <c r="B46" s="91" t="s">
        <v>542</v>
      </c>
      <c r="C46" s="91">
        <v>2</v>
      </c>
      <c r="D46" s="133">
        <v>0.012079019106826896</v>
      </c>
      <c r="E46" s="133">
        <v>1.2612628687924936</v>
      </c>
      <c r="F46" s="91" t="s">
        <v>491</v>
      </c>
      <c r="G46" s="91" t="b">
        <v>0</v>
      </c>
      <c r="H46" s="91" t="b">
        <v>0</v>
      </c>
      <c r="I46" s="91" t="b">
        <v>0</v>
      </c>
      <c r="J46" s="91" t="b">
        <v>0</v>
      </c>
      <c r="K46" s="91" t="b">
        <v>0</v>
      </c>
      <c r="L46" s="91" t="b">
        <v>0</v>
      </c>
    </row>
    <row r="47" spans="1:12" ht="15">
      <c r="A47" s="91" t="s">
        <v>542</v>
      </c>
      <c r="B47" s="91" t="s">
        <v>543</v>
      </c>
      <c r="C47" s="91">
        <v>2</v>
      </c>
      <c r="D47" s="133">
        <v>0.012079019106826896</v>
      </c>
      <c r="E47" s="133">
        <v>1.5622928644564746</v>
      </c>
      <c r="F47" s="91" t="s">
        <v>491</v>
      </c>
      <c r="G47" s="91" t="b">
        <v>0</v>
      </c>
      <c r="H47" s="91" t="b">
        <v>0</v>
      </c>
      <c r="I47" s="91" t="b">
        <v>0</v>
      </c>
      <c r="J47" s="91" t="b">
        <v>0</v>
      </c>
      <c r="K47" s="91" t="b">
        <v>0</v>
      </c>
      <c r="L47" s="91" t="b">
        <v>0</v>
      </c>
    </row>
    <row r="48" spans="1:12" ht="15">
      <c r="A48" s="91" t="s">
        <v>543</v>
      </c>
      <c r="B48" s="91" t="s">
        <v>537</v>
      </c>
      <c r="C48" s="91">
        <v>2</v>
      </c>
      <c r="D48" s="133">
        <v>0.012079019106826896</v>
      </c>
      <c r="E48" s="133">
        <v>1.0182248201061992</v>
      </c>
      <c r="F48" s="91" t="s">
        <v>491</v>
      </c>
      <c r="G48" s="91" t="b">
        <v>0</v>
      </c>
      <c r="H48" s="91" t="b">
        <v>0</v>
      </c>
      <c r="I48" s="91" t="b">
        <v>0</v>
      </c>
      <c r="J48" s="91" t="b">
        <v>0</v>
      </c>
      <c r="K48" s="91" t="b">
        <v>0</v>
      </c>
      <c r="L48" s="91" t="b">
        <v>0</v>
      </c>
    </row>
    <row r="49" spans="1:12" ht="15">
      <c r="A49" s="91" t="s">
        <v>537</v>
      </c>
      <c r="B49" s="91" t="s">
        <v>538</v>
      </c>
      <c r="C49" s="91">
        <v>2</v>
      </c>
      <c r="D49" s="133">
        <v>0.012079019106826896</v>
      </c>
      <c r="E49" s="133">
        <v>0.8421335610505178</v>
      </c>
      <c r="F49" s="91" t="s">
        <v>491</v>
      </c>
      <c r="G49" s="91" t="b">
        <v>0</v>
      </c>
      <c r="H49" s="91" t="b">
        <v>0</v>
      </c>
      <c r="I49" s="91" t="b">
        <v>0</v>
      </c>
      <c r="J49" s="91" t="b">
        <v>0</v>
      </c>
      <c r="K49" s="91" t="b">
        <v>0</v>
      </c>
      <c r="L49" s="91" t="b">
        <v>0</v>
      </c>
    </row>
    <row r="50" spans="1:12" ht="15">
      <c r="A50" s="91" t="s">
        <v>538</v>
      </c>
      <c r="B50" s="91" t="s">
        <v>215</v>
      </c>
      <c r="C50" s="91">
        <v>2</v>
      </c>
      <c r="D50" s="133">
        <v>0.012079019106826896</v>
      </c>
      <c r="E50" s="133">
        <v>1.3862016054007935</v>
      </c>
      <c r="F50" s="91" t="s">
        <v>491</v>
      </c>
      <c r="G50" s="91" t="b">
        <v>0</v>
      </c>
      <c r="H50" s="91" t="b">
        <v>0</v>
      </c>
      <c r="I50" s="91" t="b">
        <v>0</v>
      </c>
      <c r="J50" s="91" t="b">
        <v>0</v>
      </c>
      <c r="K50" s="91" t="b">
        <v>0</v>
      </c>
      <c r="L50" s="91" t="b">
        <v>0</v>
      </c>
    </row>
    <row r="51" spans="1:12" ht="15">
      <c r="A51" s="91" t="s">
        <v>215</v>
      </c>
      <c r="B51" s="91" t="s">
        <v>225</v>
      </c>
      <c r="C51" s="91">
        <v>2</v>
      </c>
      <c r="D51" s="133">
        <v>0.012079019106826896</v>
      </c>
      <c r="E51" s="133">
        <v>1.1643528557844371</v>
      </c>
      <c r="F51" s="91" t="s">
        <v>491</v>
      </c>
      <c r="G51" s="91" t="b">
        <v>0</v>
      </c>
      <c r="H51" s="91" t="b">
        <v>0</v>
      </c>
      <c r="I51" s="91" t="b">
        <v>0</v>
      </c>
      <c r="J51" s="91" t="b">
        <v>0</v>
      </c>
      <c r="K51" s="91" t="b">
        <v>0</v>
      </c>
      <c r="L51" s="91" t="b">
        <v>0</v>
      </c>
    </row>
    <row r="52" spans="1:12" ht="15">
      <c r="A52" s="91" t="s">
        <v>224</v>
      </c>
      <c r="B52" s="91" t="s">
        <v>692</v>
      </c>
      <c r="C52" s="91">
        <v>2</v>
      </c>
      <c r="D52" s="133">
        <v>0.012079019106826896</v>
      </c>
      <c r="E52" s="133">
        <v>1.0851716097368123</v>
      </c>
      <c r="F52" s="91" t="s">
        <v>491</v>
      </c>
      <c r="G52" s="91" t="b">
        <v>0</v>
      </c>
      <c r="H52" s="91" t="b">
        <v>0</v>
      </c>
      <c r="I52" s="91" t="b">
        <v>0</v>
      </c>
      <c r="J52" s="91" t="b">
        <v>0</v>
      </c>
      <c r="K52" s="91" t="b">
        <v>0</v>
      </c>
      <c r="L52" s="91" t="b">
        <v>0</v>
      </c>
    </row>
    <row r="53" spans="1:12" ht="15">
      <c r="A53" s="91" t="s">
        <v>692</v>
      </c>
      <c r="B53" s="91" t="s">
        <v>693</v>
      </c>
      <c r="C53" s="91">
        <v>2</v>
      </c>
      <c r="D53" s="133">
        <v>0.012079019106826896</v>
      </c>
      <c r="E53" s="133">
        <v>1.5622928644564746</v>
      </c>
      <c r="F53" s="91" t="s">
        <v>491</v>
      </c>
      <c r="G53" s="91" t="b">
        <v>0</v>
      </c>
      <c r="H53" s="91" t="b">
        <v>0</v>
      </c>
      <c r="I53" s="91" t="b">
        <v>0</v>
      </c>
      <c r="J53" s="91" t="b">
        <v>0</v>
      </c>
      <c r="K53" s="91" t="b">
        <v>0</v>
      </c>
      <c r="L53" s="91" t="b">
        <v>0</v>
      </c>
    </row>
    <row r="54" spans="1:12" ht="15">
      <c r="A54" s="91" t="s">
        <v>693</v>
      </c>
      <c r="B54" s="91" t="s">
        <v>542</v>
      </c>
      <c r="C54" s="91">
        <v>2</v>
      </c>
      <c r="D54" s="133">
        <v>0.012079019106826896</v>
      </c>
      <c r="E54" s="133">
        <v>1.2612628687924936</v>
      </c>
      <c r="F54" s="91" t="s">
        <v>491</v>
      </c>
      <c r="G54" s="91" t="b">
        <v>0</v>
      </c>
      <c r="H54" s="91" t="b">
        <v>0</v>
      </c>
      <c r="I54" s="91" t="b">
        <v>0</v>
      </c>
      <c r="J54" s="91" t="b">
        <v>0</v>
      </c>
      <c r="K54" s="91" t="b">
        <v>0</v>
      </c>
      <c r="L54" s="91" t="b">
        <v>0</v>
      </c>
    </row>
    <row r="55" spans="1:12" ht="15">
      <c r="A55" s="91" t="s">
        <v>224</v>
      </c>
      <c r="B55" s="91" t="s">
        <v>228</v>
      </c>
      <c r="C55" s="91">
        <v>2</v>
      </c>
      <c r="D55" s="133">
        <v>0.012079019106826896</v>
      </c>
      <c r="E55" s="133">
        <v>0.9090803506811311</v>
      </c>
      <c r="F55" s="91" t="s">
        <v>491</v>
      </c>
      <c r="G55" s="91" t="b">
        <v>0</v>
      </c>
      <c r="H55" s="91" t="b">
        <v>0</v>
      </c>
      <c r="I55" s="91" t="b">
        <v>0</v>
      </c>
      <c r="J55" s="91" t="b">
        <v>0</v>
      </c>
      <c r="K55" s="91" t="b">
        <v>0</v>
      </c>
      <c r="L55" s="91" t="b">
        <v>0</v>
      </c>
    </row>
    <row r="56" spans="1:12" ht="15">
      <c r="A56" s="91" t="s">
        <v>563</v>
      </c>
      <c r="B56" s="91" t="s">
        <v>576</v>
      </c>
      <c r="C56" s="91">
        <v>2</v>
      </c>
      <c r="D56" s="133">
        <v>0.019700031655282117</v>
      </c>
      <c r="E56" s="133">
        <v>1.3862016054007935</v>
      </c>
      <c r="F56" s="91" t="s">
        <v>491</v>
      </c>
      <c r="G56" s="91" t="b">
        <v>0</v>
      </c>
      <c r="H56" s="91" t="b">
        <v>0</v>
      </c>
      <c r="I56" s="91" t="b">
        <v>0</v>
      </c>
      <c r="J56" s="91" t="b">
        <v>0</v>
      </c>
      <c r="K56" s="91" t="b">
        <v>0</v>
      </c>
      <c r="L56" s="91" t="b">
        <v>0</v>
      </c>
    </row>
    <row r="57" spans="1:12" ht="15">
      <c r="A57" s="91" t="s">
        <v>572</v>
      </c>
      <c r="B57" s="91" t="s">
        <v>573</v>
      </c>
      <c r="C57" s="91">
        <v>2</v>
      </c>
      <c r="D57" s="133">
        <v>0</v>
      </c>
      <c r="E57" s="133">
        <v>0.8129133566428556</v>
      </c>
      <c r="F57" s="91" t="s">
        <v>492</v>
      </c>
      <c r="G57" s="91" t="b">
        <v>1</v>
      </c>
      <c r="H57" s="91" t="b">
        <v>0</v>
      </c>
      <c r="I57" s="91" t="b">
        <v>0</v>
      </c>
      <c r="J57" s="91" t="b">
        <v>0</v>
      </c>
      <c r="K57" s="91" t="b">
        <v>0</v>
      </c>
      <c r="L57" s="91" t="b">
        <v>0</v>
      </c>
    </row>
    <row r="58" spans="1:12" ht="15">
      <c r="A58" s="91" t="s">
        <v>573</v>
      </c>
      <c r="B58" s="91" t="s">
        <v>218</v>
      </c>
      <c r="C58" s="91">
        <v>2</v>
      </c>
      <c r="D58" s="133">
        <v>0</v>
      </c>
      <c r="E58" s="133">
        <v>0.8129133566428556</v>
      </c>
      <c r="F58" s="91" t="s">
        <v>492</v>
      </c>
      <c r="G58" s="91" t="b">
        <v>0</v>
      </c>
      <c r="H58" s="91" t="b">
        <v>0</v>
      </c>
      <c r="I58" s="91" t="b">
        <v>0</v>
      </c>
      <c r="J58" s="91" t="b">
        <v>0</v>
      </c>
      <c r="K58" s="91" t="b">
        <v>0</v>
      </c>
      <c r="L58" s="91" t="b">
        <v>0</v>
      </c>
    </row>
    <row r="59" spans="1:12" ht="15">
      <c r="A59" s="91" t="s">
        <v>218</v>
      </c>
      <c r="B59" s="91" t="s">
        <v>224</v>
      </c>
      <c r="C59" s="91">
        <v>2</v>
      </c>
      <c r="D59" s="133">
        <v>0</v>
      </c>
      <c r="E59" s="133">
        <v>0.8129133566428556</v>
      </c>
      <c r="F59" s="91" t="s">
        <v>492</v>
      </c>
      <c r="G59" s="91" t="b">
        <v>0</v>
      </c>
      <c r="H59" s="91" t="b">
        <v>0</v>
      </c>
      <c r="I59" s="91" t="b">
        <v>0</v>
      </c>
      <c r="J59" s="91" t="b">
        <v>0</v>
      </c>
      <c r="K59" s="91" t="b">
        <v>0</v>
      </c>
      <c r="L59" s="91" t="b">
        <v>0</v>
      </c>
    </row>
    <row r="60" spans="1:12" ht="15">
      <c r="A60" s="91" t="s">
        <v>224</v>
      </c>
      <c r="B60" s="91" t="s">
        <v>539</v>
      </c>
      <c r="C60" s="91">
        <v>2</v>
      </c>
      <c r="D60" s="133">
        <v>0</v>
      </c>
      <c r="E60" s="133">
        <v>0.8129133566428556</v>
      </c>
      <c r="F60" s="91" t="s">
        <v>492</v>
      </c>
      <c r="G60" s="91" t="b">
        <v>0</v>
      </c>
      <c r="H60" s="91" t="b">
        <v>0</v>
      </c>
      <c r="I60" s="91" t="b">
        <v>0</v>
      </c>
      <c r="J60" s="91" t="b">
        <v>0</v>
      </c>
      <c r="K60" s="91" t="b">
        <v>0</v>
      </c>
      <c r="L60" s="91" t="b">
        <v>0</v>
      </c>
    </row>
    <row r="61" spans="1:12" ht="15">
      <c r="A61" s="91" t="s">
        <v>539</v>
      </c>
      <c r="B61" s="91" t="s">
        <v>540</v>
      </c>
      <c r="C61" s="91">
        <v>2</v>
      </c>
      <c r="D61" s="133">
        <v>0</v>
      </c>
      <c r="E61" s="133">
        <v>0.8129133566428556</v>
      </c>
      <c r="F61" s="91" t="s">
        <v>492</v>
      </c>
      <c r="G61" s="91" t="b">
        <v>0</v>
      </c>
      <c r="H61" s="91" t="b">
        <v>0</v>
      </c>
      <c r="I61" s="91" t="b">
        <v>0</v>
      </c>
      <c r="J61" s="91" t="b">
        <v>0</v>
      </c>
      <c r="K61" s="91" t="b">
        <v>0</v>
      </c>
      <c r="L61" s="91" t="b">
        <v>0</v>
      </c>
    </row>
    <row r="62" spans="1:12" ht="15">
      <c r="A62" s="91" t="s">
        <v>540</v>
      </c>
      <c r="B62" s="91" t="s">
        <v>574</v>
      </c>
      <c r="C62" s="91">
        <v>2</v>
      </c>
      <c r="D62" s="133">
        <v>0</v>
      </c>
      <c r="E62" s="133">
        <v>0.8129133566428556</v>
      </c>
      <c r="F62" s="91" t="s">
        <v>492</v>
      </c>
      <c r="G62" s="91" t="b">
        <v>0</v>
      </c>
      <c r="H62" s="91" t="b">
        <v>0</v>
      </c>
      <c r="I62" s="91" t="b">
        <v>0</v>
      </c>
      <c r="J62" s="91" t="b">
        <v>0</v>
      </c>
      <c r="K62" s="91" t="b">
        <v>0</v>
      </c>
      <c r="L62" s="91" t="b">
        <v>0</v>
      </c>
    </row>
    <row r="63" spans="1:12" ht="15">
      <c r="A63" s="91" t="s">
        <v>576</v>
      </c>
      <c r="B63" s="91" t="s">
        <v>577</v>
      </c>
      <c r="C63" s="91">
        <v>2</v>
      </c>
      <c r="D63" s="133">
        <v>0</v>
      </c>
      <c r="E63" s="133">
        <v>1.130333768495006</v>
      </c>
      <c r="F63" s="91" t="s">
        <v>493</v>
      </c>
      <c r="G63" s="91" t="b">
        <v>0</v>
      </c>
      <c r="H63" s="91" t="b">
        <v>0</v>
      </c>
      <c r="I63" s="91" t="b">
        <v>0</v>
      </c>
      <c r="J63" s="91" t="b">
        <v>0</v>
      </c>
      <c r="K63" s="91" t="b">
        <v>0</v>
      </c>
      <c r="L63" s="91" t="b">
        <v>0</v>
      </c>
    </row>
    <row r="64" spans="1:12" ht="15">
      <c r="A64" s="91" t="s">
        <v>577</v>
      </c>
      <c r="B64" s="91" t="s">
        <v>564</v>
      </c>
      <c r="C64" s="91">
        <v>2</v>
      </c>
      <c r="D64" s="133">
        <v>0</v>
      </c>
      <c r="E64" s="133">
        <v>0.829303772831025</v>
      </c>
      <c r="F64" s="91" t="s">
        <v>493</v>
      </c>
      <c r="G64" s="91" t="b">
        <v>0</v>
      </c>
      <c r="H64" s="91" t="b">
        <v>0</v>
      </c>
      <c r="I64" s="91" t="b">
        <v>0</v>
      </c>
      <c r="J64" s="91" t="b">
        <v>0</v>
      </c>
      <c r="K64" s="91" t="b">
        <v>0</v>
      </c>
      <c r="L64" s="91" t="b">
        <v>0</v>
      </c>
    </row>
    <row r="65" spans="1:12" ht="15">
      <c r="A65" s="91" t="s">
        <v>564</v>
      </c>
      <c r="B65" s="91" t="s">
        <v>564</v>
      </c>
      <c r="C65" s="91">
        <v>2</v>
      </c>
      <c r="D65" s="133">
        <v>0</v>
      </c>
      <c r="E65" s="133">
        <v>0.5282737771670437</v>
      </c>
      <c r="F65" s="91" t="s">
        <v>493</v>
      </c>
      <c r="G65" s="91" t="b">
        <v>0</v>
      </c>
      <c r="H65" s="91" t="b">
        <v>0</v>
      </c>
      <c r="I65" s="91" t="b">
        <v>0</v>
      </c>
      <c r="J65" s="91" t="b">
        <v>0</v>
      </c>
      <c r="K65" s="91" t="b">
        <v>0</v>
      </c>
      <c r="L65" s="91" t="b">
        <v>0</v>
      </c>
    </row>
    <row r="66" spans="1:12" ht="15">
      <c r="A66" s="91" t="s">
        <v>564</v>
      </c>
      <c r="B66" s="91" t="s">
        <v>563</v>
      </c>
      <c r="C66" s="91">
        <v>2</v>
      </c>
      <c r="D66" s="133">
        <v>0</v>
      </c>
      <c r="E66" s="133">
        <v>0.829303772831025</v>
      </c>
      <c r="F66" s="91" t="s">
        <v>493</v>
      </c>
      <c r="G66" s="91" t="b">
        <v>0</v>
      </c>
      <c r="H66" s="91" t="b">
        <v>0</v>
      </c>
      <c r="I66" s="91" t="b">
        <v>0</v>
      </c>
      <c r="J66" s="91" t="b">
        <v>0</v>
      </c>
      <c r="K66" s="91" t="b">
        <v>0</v>
      </c>
      <c r="L66"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489</v>
      </c>
      <c r="BB2" s="13" t="s">
        <v>501</v>
      </c>
      <c r="BC2" s="13" t="s">
        <v>502</v>
      </c>
      <c r="BD2" s="67" t="s">
        <v>709</v>
      </c>
      <c r="BE2" s="67" t="s">
        <v>710</v>
      </c>
      <c r="BF2" s="67" t="s">
        <v>711</v>
      </c>
      <c r="BG2" s="67" t="s">
        <v>712</v>
      </c>
      <c r="BH2" s="67" t="s">
        <v>713</v>
      </c>
      <c r="BI2" s="67" t="s">
        <v>714</v>
      </c>
      <c r="BJ2" s="67" t="s">
        <v>715</v>
      </c>
      <c r="BK2" s="67" t="s">
        <v>716</v>
      </c>
      <c r="BL2" s="67" t="s">
        <v>717</v>
      </c>
    </row>
    <row r="3" spans="1:64" ht="15" customHeight="1">
      <c r="A3" s="84" t="s">
        <v>212</v>
      </c>
      <c r="B3" s="84" t="s">
        <v>212</v>
      </c>
      <c r="C3" s="53"/>
      <c r="D3" s="54"/>
      <c r="E3" s="65"/>
      <c r="F3" s="55"/>
      <c r="G3" s="53"/>
      <c r="H3" s="57"/>
      <c r="I3" s="56"/>
      <c r="J3" s="56"/>
      <c r="K3" s="36" t="s">
        <v>65</v>
      </c>
      <c r="L3" s="62">
        <v>3</v>
      </c>
      <c r="M3" s="62"/>
      <c r="N3" s="63"/>
      <c r="O3" s="85" t="s">
        <v>176</v>
      </c>
      <c r="P3" s="87">
        <v>43470.541666666664</v>
      </c>
      <c r="Q3" s="85" t="s">
        <v>231</v>
      </c>
      <c r="R3" s="85" t="s">
        <v>243</v>
      </c>
      <c r="S3" s="85" t="s">
        <v>251</v>
      </c>
      <c r="T3" s="85"/>
      <c r="U3" s="85"/>
      <c r="V3" s="90" t="s">
        <v>259</v>
      </c>
      <c r="W3" s="87">
        <v>43470.541666666664</v>
      </c>
      <c r="X3" s="90" t="s">
        <v>266</v>
      </c>
      <c r="Y3" s="85"/>
      <c r="Z3" s="85"/>
      <c r="AA3" s="91" t="s">
        <v>278</v>
      </c>
      <c r="AB3" s="85"/>
      <c r="AC3" s="85" t="b">
        <v>0</v>
      </c>
      <c r="AD3" s="85">
        <v>0</v>
      </c>
      <c r="AE3" s="91" t="s">
        <v>290</v>
      </c>
      <c r="AF3" s="85" t="b">
        <v>0</v>
      </c>
      <c r="AG3" s="85" t="s">
        <v>292</v>
      </c>
      <c r="AH3" s="85"/>
      <c r="AI3" s="91" t="s">
        <v>290</v>
      </c>
      <c r="AJ3" s="85" t="b">
        <v>0</v>
      </c>
      <c r="AK3" s="85">
        <v>0</v>
      </c>
      <c r="AL3" s="91" t="s">
        <v>290</v>
      </c>
      <c r="AM3" s="85" t="s">
        <v>294</v>
      </c>
      <c r="AN3" s="85" t="b">
        <v>1</v>
      </c>
      <c r="AO3" s="91" t="s">
        <v>278</v>
      </c>
      <c r="AP3" s="85" t="s">
        <v>176</v>
      </c>
      <c r="AQ3" s="85">
        <v>0</v>
      </c>
      <c r="AR3" s="85">
        <v>0</v>
      </c>
      <c r="AS3" s="85"/>
      <c r="AT3" s="85"/>
      <c r="AU3" s="85"/>
      <c r="AV3" s="85"/>
      <c r="AW3" s="85"/>
      <c r="AX3" s="85"/>
      <c r="AY3" s="85"/>
      <c r="AZ3" s="85"/>
      <c r="BA3">
        <v>1</v>
      </c>
      <c r="BB3" s="85" t="str">
        <f>REPLACE(INDEX(GroupVertices[Group],MATCH(Edges24[[#This Row],[Vertex 1]],GroupVertices[Vertex],0)),1,1,"")</f>
        <v>5</v>
      </c>
      <c r="BC3" s="85" t="str">
        <f>REPLACE(INDEX(GroupVertices[Group],MATCH(Edges24[[#This Row],[Vertex 2]],GroupVertices[Vertex],0)),1,1,"")</f>
        <v>5</v>
      </c>
      <c r="BD3" s="51">
        <v>0</v>
      </c>
      <c r="BE3" s="52">
        <v>0</v>
      </c>
      <c r="BF3" s="51">
        <v>0</v>
      </c>
      <c r="BG3" s="52">
        <v>0</v>
      </c>
      <c r="BH3" s="51">
        <v>0</v>
      </c>
      <c r="BI3" s="52">
        <v>0</v>
      </c>
      <c r="BJ3" s="51">
        <v>18</v>
      </c>
      <c r="BK3" s="52">
        <v>100</v>
      </c>
      <c r="BL3" s="51">
        <v>18</v>
      </c>
    </row>
    <row r="4" spans="1:64" ht="15" customHeight="1">
      <c r="A4" s="84" t="s">
        <v>213</v>
      </c>
      <c r="B4" s="84" t="s">
        <v>219</v>
      </c>
      <c r="C4" s="53"/>
      <c r="D4" s="54"/>
      <c r="E4" s="65"/>
      <c r="F4" s="55"/>
      <c r="G4" s="53"/>
      <c r="H4" s="57"/>
      <c r="I4" s="56"/>
      <c r="J4" s="56"/>
      <c r="K4" s="36" t="s">
        <v>65</v>
      </c>
      <c r="L4" s="83">
        <v>4</v>
      </c>
      <c r="M4" s="83"/>
      <c r="N4" s="63"/>
      <c r="O4" s="86" t="s">
        <v>229</v>
      </c>
      <c r="P4" s="88">
        <v>43470.65528935185</v>
      </c>
      <c r="Q4" s="86" t="s">
        <v>232</v>
      </c>
      <c r="R4" s="89" t="s">
        <v>244</v>
      </c>
      <c r="S4" s="86" t="s">
        <v>252</v>
      </c>
      <c r="T4" s="86" t="s">
        <v>253</v>
      </c>
      <c r="U4" s="86"/>
      <c r="V4" s="89" t="s">
        <v>260</v>
      </c>
      <c r="W4" s="88">
        <v>43470.65528935185</v>
      </c>
      <c r="X4" s="89" t="s">
        <v>267</v>
      </c>
      <c r="Y4" s="86"/>
      <c r="Z4" s="86"/>
      <c r="AA4" s="92" t="s">
        <v>279</v>
      </c>
      <c r="AB4" s="86"/>
      <c r="AC4" s="86" t="b">
        <v>0</v>
      </c>
      <c r="AD4" s="86">
        <v>0</v>
      </c>
      <c r="AE4" s="92" t="s">
        <v>290</v>
      </c>
      <c r="AF4" s="86" t="b">
        <v>0</v>
      </c>
      <c r="AG4" s="86" t="s">
        <v>292</v>
      </c>
      <c r="AH4" s="86"/>
      <c r="AI4" s="92" t="s">
        <v>290</v>
      </c>
      <c r="AJ4" s="86" t="b">
        <v>0</v>
      </c>
      <c r="AK4" s="86">
        <v>0</v>
      </c>
      <c r="AL4" s="92" t="s">
        <v>290</v>
      </c>
      <c r="AM4" s="86" t="s">
        <v>295</v>
      </c>
      <c r="AN4" s="86" t="b">
        <v>0</v>
      </c>
      <c r="AO4" s="92" t="s">
        <v>279</v>
      </c>
      <c r="AP4" s="86" t="s">
        <v>176</v>
      </c>
      <c r="AQ4" s="86">
        <v>0</v>
      </c>
      <c r="AR4" s="86">
        <v>0</v>
      </c>
      <c r="AS4" s="86"/>
      <c r="AT4" s="86"/>
      <c r="AU4" s="86"/>
      <c r="AV4" s="86"/>
      <c r="AW4" s="86"/>
      <c r="AX4" s="86"/>
      <c r="AY4" s="86"/>
      <c r="AZ4" s="86"/>
      <c r="BA4">
        <v>1</v>
      </c>
      <c r="BB4" s="85" t="str">
        <f>REPLACE(INDEX(GroupVertices[Group],MATCH(Edges24[[#This Row],[Vertex 1]],GroupVertices[Vertex],0)),1,1,"")</f>
        <v>1</v>
      </c>
      <c r="BC4" s="85" t="str">
        <f>REPLACE(INDEX(GroupVertices[Group],MATCH(Edges24[[#This Row],[Vertex 2]],GroupVertices[Vertex],0)),1,1,"")</f>
        <v>1</v>
      </c>
      <c r="BD4" s="51"/>
      <c r="BE4" s="52"/>
      <c r="BF4" s="51"/>
      <c r="BG4" s="52"/>
      <c r="BH4" s="51"/>
      <c r="BI4" s="52"/>
      <c r="BJ4" s="51"/>
      <c r="BK4" s="52"/>
      <c r="BL4" s="51"/>
    </row>
    <row r="5" spans="1:64" ht="15">
      <c r="A5" s="84" t="s">
        <v>213</v>
      </c>
      <c r="B5" s="84" t="s">
        <v>220</v>
      </c>
      <c r="C5" s="53"/>
      <c r="D5" s="54"/>
      <c r="E5" s="65"/>
      <c r="F5" s="55"/>
      <c r="G5" s="53"/>
      <c r="H5" s="57"/>
      <c r="I5" s="56"/>
      <c r="J5" s="56"/>
      <c r="K5" s="36" t="s">
        <v>65</v>
      </c>
      <c r="L5" s="83">
        <v>6</v>
      </c>
      <c r="M5" s="83"/>
      <c r="N5" s="63"/>
      <c r="O5" s="86" t="s">
        <v>229</v>
      </c>
      <c r="P5" s="88">
        <v>43471.12373842593</v>
      </c>
      <c r="Q5" s="86" t="s">
        <v>233</v>
      </c>
      <c r="R5" s="86"/>
      <c r="S5" s="86"/>
      <c r="T5" s="86" t="s">
        <v>253</v>
      </c>
      <c r="U5" s="86"/>
      <c r="V5" s="89" t="s">
        <v>260</v>
      </c>
      <c r="W5" s="88">
        <v>43471.12373842593</v>
      </c>
      <c r="X5" s="89" t="s">
        <v>268</v>
      </c>
      <c r="Y5" s="86"/>
      <c r="Z5" s="86"/>
      <c r="AA5" s="92" t="s">
        <v>280</v>
      </c>
      <c r="AB5" s="86"/>
      <c r="AC5" s="86" t="b">
        <v>0</v>
      </c>
      <c r="AD5" s="86">
        <v>0</v>
      </c>
      <c r="AE5" s="92" t="s">
        <v>290</v>
      </c>
      <c r="AF5" s="86" t="b">
        <v>0</v>
      </c>
      <c r="AG5" s="86" t="s">
        <v>292</v>
      </c>
      <c r="AH5" s="86"/>
      <c r="AI5" s="92" t="s">
        <v>290</v>
      </c>
      <c r="AJ5" s="86" t="b">
        <v>0</v>
      </c>
      <c r="AK5" s="86">
        <v>0</v>
      </c>
      <c r="AL5" s="92" t="s">
        <v>279</v>
      </c>
      <c r="AM5" s="86" t="s">
        <v>296</v>
      </c>
      <c r="AN5" s="86" t="b">
        <v>0</v>
      </c>
      <c r="AO5" s="92" t="s">
        <v>279</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c r="BE5" s="52"/>
      <c r="BF5" s="51"/>
      <c r="BG5" s="52"/>
      <c r="BH5" s="51"/>
      <c r="BI5" s="52"/>
      <c r="BJ5" s="51"/>
      <c r="BK5" s="52"/>
      <c r="BL5" s="51"/>
    </row>
    <row r="6" spans="1:64" ht="15">
      <c r="A6" s="84" t="s">
        <v>214</v>
      </c>
      <c r="B6" s="84" t="s">
        <v>226</v>
      </c>
      <c r="C6" s="53"/>
      <c r="D6" s="54"/>
      <c r="E6" s="65"/>
      <c r="F6" s="55"/>
      <c r="G6" s="53"/>
      <c r="H6" s="57"/>
      <c r="I6" s="56"/>
      <c r="J6" s="56"/>
      <c r="K6" s="36" t="s">
        <v>65</v>
      </c>
      <c r="L6" s="83">
        <v>17</v>
      </c>
      <c r="M6" s="83"/>
      <c r="N6" s="63"/>
      <c r="O6" s="86" t="s">
        <v>229</v>
      </c>
      <c r="P6" s="88">
        <v>43472.01422453704</v>
      </c>
      <c r="Q6" s="86" t="s">
        <v>234</v>
      </c>
      <c r="R6" s="89" t="s">
        <v>245</v>
      </c>
      <c r="S6" s="86" t="s">
        <v>252</v>
      </c>
      <c r="T6" s="86"/>
      <c r="U6" s="86"/>
      <c r="V6" s="89" t="s">
        <v>261</v>
      </c>
      <c r="W6" s="88">
        <v>43472.01422453704</v>
      </c>
      <c r="X6" s="89" t="s">
        <v>269</v>
      </c>
      <c r="Y6" s="86">
        <v>39.26358479</v>
      </c>
      <c r="Z6" s="86">
        <v>-76.60668969</v>
      </c>
      <c r="AA6" s="92" t="s">
        <v>281</v>
      </c>
      <c r="AB6" s="86"/>
      <c r="AC6" s="86" t="b">
        <v>0</v>
      </c>
      <c r="AD6" s="86">
        <v>1</v>
      </c>
      <c r="AE6" s="92" t="s">
        <v>290</v>
      </c>
      <c r="AF6" s="86" t="b">
        <v>0</v>
      </c>
      <c r="AG6" s="86" t="s">
        <v>292</v>
      </c>
      <c r="AH6" s="86"/>
      <c r="AI6" s="92" t="s">
        <v>290</v>
      </c>
      <c r="AJ6" s="86" t="b">
        <v>0</v>
      </c>
      <c r="AK6" s="86">
        <v>0</v>
      </c>
      <c r="AL6" s="92" t="s">
        <v>290</v>
      </c>
      <c r="AM6" s="86" t="s">
        <v>295</v>
      </c>
      <c r="AN6" s="86" t="b">
        <v>0</v>
      </c>
      <c r="AO6" s="92" t="s">
        <v>281</v>
      </c>
      <c r="AP6" s="86" t="s">
        <v>176</v>
      </c>
      <c r="AQ6" s="86">
        <v>0</v>
      </c>
      <c r="AR6" s="86">
        <v>0</v>
      </c>
      <c r="AS6" s="86" t="s">
        <v>298</v>
      </c>
      <c r="AT6" s="86" t="s">
        <v>299</v>
      </c>
      <c r="AU6" s="86" t="s">
        <v>300</v>
      </c>
      <c r="AV6" s="86" t="s">
        <v>301</v>
      </c>
      <c r="AW6" s="86" t="s">
        <v>302</v>
      </c>
      <c r="AX6" s="86" t="s">
        <v>303</v>
      </c>
      <c r="AY6" s="86" t="s">
        <v>304</v>
      </c>
      <c r="AZ6" s="89" t="s">
        <v>305</v>
      </c>
      <c r="BA6">
        <v>1</v>
      </c>
      <c r="BB6" s="85" t="str">
        <f>REPLACE(INDEX(GroupVertices[Group],MATCH(Edges24[[#This Row],[Vertex 1]],GroupVertices[Vertex],0)),1,1,"")</f>
        <v>4</v>
      </c>
      <c r="BC6" s="85" t="str">
        <f>REPLACE(INDEX(GroupVertices[Group],MATCH(Edges24[[#This Row],[Vertex 2]],GroupVertices[Vertex],0)),1,1,"")</f>
        <v>4</v>
      </c>
      <c r="BD6" s="51"/>
      <c r="BE6" s="52"/>
      <c r="BF6" s="51"/>
      <c r="BG6" s="52"/>
      <c r="BH6" s="51"/>
      <c r="BI6" s="52"/>
      <c r="BJ6" s="51"/>
      <c r="BK6" s="52"/>
      <c r="BL6" s="51"/>
    </row>
    <row r="7" spans="1:64" ht="15">
      <c r="A7" s="84" t="s">
        <v>215</v>
      </c>
      <c r="B7" s="84" t="s">
        <v>224</v>
      </c>
      <c r="C7" s="53"/>
      <c r="D7" s="54"/>
      <c r="E7" s="65"/>
      <c r="F7" s="55"/>
      <c r="G7" s="53"/>
      <c r="H7" s="57"/>
      <c r="I7" s="56"/>
      <c r="J7" s="56"/>
      <c r="K7" s="36" t="s">
        <v>65</v>
      </c>
      <c r="L7" s="83">
        <v>19</v>
      </c>
      <c r="M7" s="83"/>
      <c r="N7" s="63"/>
      <c r="O7" s="86" t="s">
        <v>229</v>
      </c>
      <c r="P7" s="88">
        <v>43472.75309027778</v>
      </c>
      <c r="Q7" s="86" t="s">
        <v>235</v>
      </c>
      <c r="R7" s="86"/>
      <c r="S7" s="86"/>
      <c r="T7" s="86"/>
      <c r="U7" s="86"/>
      <c r="V7" s="89" t="s">
        <v>262</v>
      </c>
      <c r="W7" s="88">
        <v>43472.75309027778</v>
      </c>
      <c r="X7" s="89" t="s">
        <v>270</v>
      </c>
      <c r="Y7" s="86"/>
      <c r="Z7" s="86"/>
      <c r="AA7" s="92" t="s">
        <v>282</v>
      </c>
      <c r="AB7" s="92" t="s">
        <v>284</v>
      </c>
      <c r="AC7" s="86" t="b">
        <v>0</v>
      </c>
      <c r="AD7" s="86">
        <v>0</v>
      </c>
      <c r="AE7" s="92" t="s">
        <v>291</v>
      </c>
      <c r="AF7" s="86" t="b">
        <v>0</v>
      </c>
      <c r="AG7" s="86" t="s">
        <v>292</v>
      </c>
      <c r="AH7" s="86"/>
      <c r="AI7" s="92" t="s">
        <v>290</v>
      </c>
      <c r="AJ7" s="86" t="b">
        <v>0</v>
      </c>
      <c r="AK7" s="86">
        <v>0</v>
      </c>
      <c r="AL7" s="92" t="s">
        <v>290</v>
      </c>
      <c r="AM7" s="86" t="s">
        <v>296</v>
      </c>
      <c r="AN7" s="86" t="b">
        <v>0</v>
      </c>
      <c r="AO7" s="92" t="s">
        <v>284</v>
      </c>
      <c r="AP7" s="86" t="s">
        <v>176</v>
      </c>
      <c r="AQ7" s="86">
        <v>0</v>
      </c>
      <c r="AR7" s="86">
        <v>0</v>
      </c>
      <c r="AS7" s="86"/>
      <c r="AT7" s="86"/>
      <c r="AU7" s="86"/>
      <c r="AV7" s="86"/>
      <c r="AW7" s="86"/>
      <c r="AX7" s="86"/>
      <c r="AY7" s="86"/>
      <c r="AZ7" s="86"/>
      <c r="BA7">
        <v>2</v>
      </c>
      <c r="BB7" s="85" t="str">
        <f>REPLACE(INDEX(GroupVertices[Group],MATCH(Edges24[[#This Row],[Vertex 1]],GroupVertices[Vertex],0)),1,1,"")</f>
        <v>2</v>
      </c>
      <c r="BC7" s="85" t="str">
        <f>REPLACE(INDEX(GroupVertices[Group],MATCH(Edges24[[#This Row],[Vertex 2]],GroupVertices[Vertex],0)),1,1,"")</f>
        <v>3</v>
      </c>
      <c r="BD7" s="51"/>
      <c r="BE7" s="52"/>
      <c r="BF7" s="51"/>
      <c r="BG7" s="52"/>
      <c r="BH7" s="51"/>
      <c r="BI7" s="52"/>
      <c r="BJ7" s="51"/>
      <c r="BK7" s="52"/>
      <c r="BL7" s="51"/>
    </row>
    <row r="8" spans="1:64" ht="15">
      <c r="A8" s="84" t="s">
        <v>215</v>
      </c>
      <c r="B8" s="84" t="s">
        <v>224</v>
      </c>
      <c r="C8" s="53"/>
      <c r="D8" s="54"/>
      <c r="E8" s="65"/>
      <c r="F8" s="55"/>
      <c r="G8" s="53"/>
      <c r="H8" s="57"/>
      <c r="I8" s="56"/>
      <c r="J8" s="56"/>
      <c r="K8" s="36" t="s">
        <v>65</v>
      </c>
      <c r="L8" s="83">
        <v>22</v>
      </c>
      <c r="M8" s="83"/>
      <c r="N8" s="63"/>
      <c r="O8" s="86" t="s">
        <v>229</v>
      </c>
      <c r="P8" s="88">
        <v>43472.75313657407</v>
      </c>
      <c r="Q8" s="86" t="s">
        <v>236</v>
      </c>
      <c r="R8" s="86"/>
      <c r="S8" s="86"/>
      <c r="T8" s="86" t="s">
        <v>254</v>
      </c>
      <c r="U8" s="86"/>
      <c r="V8" s="89" t="s">
        <v>262</v>
      </c>
      <c r="W8" s="88">
        <v>43472.75313657407</v>
      </c>
      <c r="X8" s="89" t="s">
        <v>271</v>
      </c>
      <c r="Y8" s="86"/>
      <c r="Z8" s="86"/>
      <c r="AA8" s="92" t="s">
        <v>283</v>
      </c>
      <c r="AB8" s="86"/>
      <c r="AC8" s="86" t="b">
        <v>0</v>
      </c>
      <c r="AD8" s="86">
        <v>0</v>
      </c>
      <c r="AE8" s="92" t="s">
        <v>290</v>
      </c>
      <c r="AF8" s="86" t="b">
        <v>0</v>
      </c>
      <c r="AG8" s="86" t="s">
        <v>292</v>
      </c>
      <c r="AH8" s="86"/>
      <c r="AI8" s="92" t="s">
        <v>290</v>
      </c>
      <c r="AJ8" s="86" t="b">
        <v>0</v>
      </c>
      <c r="AK8" s="86">
        <v>1</v>
      </c>
      <c r="AL8" s="92" t="s">
        <v>284</v>
      </c>
      <c r="AM8" s="86" t="s">
        <v>296</v>
      </c>
      <c r="AN8" s="86" t="b">
        <v>0</v>
      </c>
      <c r="AO8" s="92" t="s">
        <v>284</v>
      </c>
      <c r="AP8" s="86" t="s">
        <v>176</v>
      </c>
      <c r="AQ8" s="86">
        <v>0</v>
      </c>
      <c r="AR8" s="86">
        <v>0</v>
      </c>
      <c r="AS8" s="86"/>
      <c r="AT8" s="86"/>
      <c r="AU8" s="86"/>
      <c r="AV8" s="86"/>
      <c r="AW8" s="86"/>
      <c r="AX8" s="86"/>
      <c r="AY8" s="86"/>
      <c r="AZ8" s="86"/>
      <c r="BA8">
        <v>2</v>
      </c>
      <c r="BB8" s="85" t="str">
        <f>REPLACE(INDEX(GroupVertices[Group],MATCH(Edges24[[#This Row],[Vertex 1]],GroupVertices[Vertex],0)),1,1,"")</f>
        <v>2</v>
      </c>
      <c r="BC8" s="85" t="str">
        <f>REPLACE(INDEX(GroupVertices[Group],MATCH(Edges24[[#This Row],[Vertex 2]],GroupVertices[Vertex],0)),1,1,"")</f>
        <v>3</v>
      </c>
      <c r="BD8" s="51"/>
      <c r="BE8" s="52"/>
      <c r="BF8" s="51"/>
      <c r="BG8" s="52"/>
      <c r="BH8" s="51"/>
      <c r="BI8" s="52"/>
      <c r="BJ8" s="51"/>
      <c r="BK8" s="52"/>
      <c r="BL8" s="51"/>
    </row>
    <row r="9" spans="1:64" ht="15">
      <c r="A9" s="84" t="s">
        <v>216</v>
      </c>
      <c r="B9" s="84" t="s">
        <v>215</v>
      </c>
      <c r="C9" s="53"/>
      <c r="D9" s="54"/>
      <c r="E9" s="65"/>
      <c r="F9" s="55"/>
      <c r="G9" s="53"/>
      <c r="H9" s="57"/>
      <c r="I9" s="56"/>
      <c r="J9" s="56"/>
      <c r="K9" s="36" t="s">
        <v>66</v>
      </c>
      <c r="L9" s="83">
        <v>25</v>
      </c>
      <c r="M9" s="83"/>
      <c r="N9" s="63"/>
      <c r="O9" s="86" t="s">
        <v>229</v>
      </c>
      <c r="P9" s="88">
        <v>43472.653136574074</v>
      </c>
      <c r="Q9" s="86" t="s">
        <v>237</v>
      </c>
      <c r="R9" s="89" t="s">
        <v>246</v>
      </c>
      <c r="S9" s="86" t="s">
        <v>252</v>
      </c>
      <c r="T9" s="86" t="s">
        <v>254</v>
      </c>
      <c r="U9" s="86"/>
      <c r="V9" s="89" t="s">
        <v>263</v>
      </c>
      <c r="W9" s="88">
        <v>43472.653136574074</v>
      </c>
      <c r="X9" s="89" t="s">
        <v>272</v>
      </c>
      <c r="Y9" s="86"/>
      <c r="Z9" s="86"/>
      <c r="AA9" s="92" t="s">
        <v>284</v>
      </c>
      <c r="AB9" s="86"/>
      <c r="AC9" s="86" t="b">
        <v>0</v>
      </c>
      <c r="AD9" s="86">
        <v>1</v>
      </c>
      <c r="AE9" s="92" t="s">
        <v>290</v>
      </c>
      <c r="AF9" s="86" t="b">
        <v>0</v>
      </c>
      <c r="AG9" s="86" t="s">
        <v>292</v>
      </c>
      <c r="AH9" s="86"/>
      <c r="AI9" s="92" t="s">
        <v>290</v>
      </c>
      <c r="AJ9" s="86" t="b">
        <v>0</v>
      </c>
      <c r="AK9" s="86">
        <v>1</v>
      </c>
      <c r="AL9" s="92" t="s">
        <v>290</v>
      </c>
      <c r="AM9" s="86" t="s">
        <v>295</v>
      </c>
      <c r="AN9" s="86" t="b">
        <v>0</v>
      </c>
      <c r="AO9" s="92" t="s">
        <v>284</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216</v>
      </c>
      <c r="B10" s="84" t="s">
        <v>225</v>
      </c>
      <c r="C10" s="53"/>
      <c r="D10" s="54"/>
      <c r="E10" s="65"/>
      <c r="F10" s="55"/>
      <c r="G10" s="53"/>
      <c r="H10" s="57"/>
      <c r="I10" s="56"/>
      <c r="J10" s="56"/>
      <c r="K10" s="36" t="s">
        <v>65</v>
      </c>
      <c r="L10" s="83">
        <v>26</v>
      </c>
      <c r="M10" s="83"/>
      <c r="N10" s="63"/>
      <c r="O10" s="86" t="s">
        <v>229</v>
      </c>
      <c r="P10" s="88">
        <v>43470.58804398148</v>
      </c>
      <c r="Q10" s="86" t="s">
        <v>238</v>
      </c>
      <c r="R10" s="89" t="s">
        <v>247</v>
      </c>
      <c r="S10" s="86" t="s">
        <v>252</v>
      </c>
      <c r="T10" s="86" t="s">
        <v>255</v>
      </c>
      <c r="U10" s="86"/>
      <c r="V10" s="89" t="s">
        <v>263</v>
      </c>
      <c r="W10" s="88">
        <v>43470.58804398148</v>
      </c>
      <c r="X10" s="89" t="s">
        <v>273</v>
      </c>
      <c r="Y10" s="86"/>
      <c r="Z10" s="86"/>
      <c r="AA10" s="92" t="s">
        <v>285</v>
      </c>
      <c r="AB10" s="86"/>
      <c r="AC10" s="86" t="b">
        <v>0</v>
      </c>
      <c r="AD10" s="86">
        <v>0</v>
      </c>
      <c r="AE10" s="92" t="s">
        <v>290</v>
      </c>
      <c r="AF10" s="86" t="b">
        <v>0</v>
      </c>
      <c r="AG10" s="86" t="s">
        <v>292</v>
      </c>
      <c r="AH10" s="86"/>
      <c r="AI10" s="92" t="s">
        <v>290</v>
      </c>
      <c r="AJ10" s="86" t="b">
        <v>0</v>
      </c>
      <c r="AK10" s="86">
        <v>0</v>
      </c>
      <c r="AL10" s="92" t="s">
        <v>290</v>
      </c>
      <c r="AM10" s="86" t="s">
        <v>295</v>
      </c>
      <c r="AN10" s="86" t="b">
        <v>0</v>
      </c>
      <c r="AO10" s="92" t="s">
        <v>285</v>
      </c>
      <c r="AP10" s="86" t="s">
        <v>176</v>
      </c>
      <c r="AQ10" s="86">
        <v>0</v>
      </c>
      <c r="AR10" s="86">
        <v>0</v>
      </c>
      <c r="AS10" s="86"/>
      <c r="AT10" s="86"/>
      <c r="AU10" s="86"/>
      <c r="AV10" s="86"/>
      <c r="AW10" s="86"/>
      <c r="AX10" s="86"/>
      <c r="AY10" s="86"/>
      <c r="AZ10" s="86"/>
      <c r="BA10">
        <v>3</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216</v>
      </c>
      <c r="B11" s="84" t="s">
        <v>225</v>
      </c>
      <c r="C11" s="53"/>
      <c r="D11" s="54"/>
      <c r="E11" s="65"/>
      <c r="F11" s="55"/>
      <c r="G11" s="53"/>
      <c r="H11" s="57"/>
      <c r="I11" s="56"/>
      <c r="J11" s="56"/>
      <c r="K11" s="36" t="s">
        <v>65</v>
      </c>
      <c r="L11" s="83">
        <v>28</v>
      </c>
      <c r="M11" s="83"/>
      <c r="N11" s="63"/>
      <c r="O11" s="86" t="s">
        <v>229</v>
      </c>
      <c r="P11" s="88">
        <v>43480.821435185186</v>
      </c>
      <c r="Q11" s="86" t="s">
        <v>239</v>
      </c>
      <c r="R11" s="89" t="s">
        <v>248</v>
      </c>
      <c r="S11" s="86" t="s">
        <v>252</v>
      </c>
      <c r="T11" s="86" t="s">
        <v>256</v>
      </c>
      <c r="U11" s="86"/>
      <c r="V11" s="89" t="s">
        <v>263</v>
      </c>
      <c r="W11" s="88">
        <v>43480.821435185186</v>
      </c>
      <c r="X11" s="89" t="s">
        <v>274</v>
      </c>
      <c r="Y11" s="86"/>
      <c r="Z11" s="86"/>
      <c r="AA11" s="92" t="s">
        <v>286</v>
      </c>
      <c r="AB11" s="86"/>
      <c r="AC11" s="86" t="b">
        <v>0</v>
      </c>
      <c r="AD11" s="86">
        <v>0</v>
      </c>
      <c r="AE11" s="92" t="s">
        <v>290</v>
      </c>
      <c r="AF11" s="86" t="b">
        <v>0</v>
      </c>
      <c r="AG11" s="86" t="s">
        <v>292</v>
      </c>
      <c r="AH11" s="86"/>
      <c r="AI11" s="92" t="s">
        <v>290</v>
      </c>
      <c r="AJ11" s="86" t="b">
        <v>0</v>
      </c>
      <c r="AK11" s="86">
        <v>0</v>
      </c>
      <c r="AL11" s="92" t="s">
        <v>290</v>
      </c>
      <c r="AM11" s="86" t="s">
        <v>295</v>
      </c>
      <c r="AN11" s="86" t="b">
        <v>0</v>
      </c>
      <c r="AO11" s="92" t="s">
        <v>286</v>
      </c>
      <c r="AP11" s="86" t="s">
        <v>176</v>
      </c>
      <c r="AQ11" s="86">
        <v>0</v>
      </c>
      <c r="AR11" s="86">
        <v>0</v>
      </c>
      <c r="AS11" s="86"/>
      <c r="AT11" s="86"/>
      <c r="AU11" s="86"/>
      <c r="AV11" s="86"/>
      <c r="AW11" s="86"/>
      <c r="AX11" s="86"/>
      <c r="AY11" s="86"/>
      <c r="AZ11" s="86"/>
      <c r="BA11">
        <v>3</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216</v>
      </c>
      <c r="B12" s="84" t="s">
        <v>228</v>
      </c>
      <c r="C12" s="53"/>
      <c r="D12" s="54"/>
      <c r="E12" s="65"/>
      <c r="F12" s="55"/>
      <c r="G12" s="53"/>
      <c r="H12" s="57"/>
      <c r="I12" s="56"/>
      <c r="J12" s="56"/>
      <c r="K12" s="36" t="s">
        <v>65</v>
      </c>
      <c r="L12" s="83">
        <v>30</v>
      </c>
      <c r="M12" s="83"/>
      <c r="N12" s="63"/>
      <c r="O12" s="86" t="s">
        <v>229</v>
      </c>
      <c r="P12" s="88">
        <v>43473.85167824074</v>
      </c>
      <c r="Q12" s="86" t="s">
        <v>240</v>
      </c>
      <c r="R12" s="89" t="s">
        <v>249</v>
      </c>
      <c r="S12" s="86" t="s">
        <v>252</v>
      </c>
      <c r="T12" s="86" t="s">
        <v>257</v>
      </c>
      <c r="U12" s="86"/>
      <c r="V12" s="89" t="s">
        <v>263</v>
      </c>
      <c r="W12" s="88">
        <v>43473.85167824074</v>
      </c>
      <c r="X12" s="89" t="s">
        <v>275</v>
      </c>
      <c r="Y12" s="86"/>
      <c r="Z12" s="86"/>
      <c r="AA12" s="92" t="s">
        <v>287</v>
      </c>
      <c r="AB12" s="86"/>
      <c r="AC12" s="86" t="b">
        <v>0</v>
      </c>
      <c r="AD12" s="86">
        <v>0</v>
      </c>
      <c r="AE12" s="92" t="s">
        <v>290</v>
      </c>
      <c r="AF12" s="86" t="b">
        <v>0</v>
      </c>
      <c r="AG12" s="86" t="s">
        <v>292</v>
      </c>
      <c r="AH12" s="86"/>
      <c r="AI12" s="92" t="s">
        <v>290</v>
      </c>
      <c r="AJ12" s="86" t="b">
        <v>0</v>
      </c>
      <c r="AK12" s="86">
        <v>0</v>
      </c>
      <c r="AL12" s="92" t="s">
        <v>290</v>
      </c>
      <c r="AM12" s="86" t="s">
        <v>295</v>
      </c>
      <c r="AN12" s="86" t="b">
        <v>0</v>
      </c>
      <c r="AO12" s="92" t="s">
        <v>287</v>
      </c>
      <c r="AP12" s="86" t="s">
        <v>176</v>
      </c>
      <c r="AQ12" s="86">
        <v>0</v>
      </c>
      <c r="AR12" s="86">
        <v>0</v>
      </c>
      <c r="AS12" s="86"/>
      <c r="AT12" s="86"/>
      <c r="AU12" s="86"/>
      <c r="AV12" s="86"/>
      <c r="AW12" s="86"/>
      <c r="AX12" s="86"/>
      <c r="AY12" s="86"/>
      <c r="AZ12" s="86"/>
      <c r="BA12">
        <v>3</v>
      </c>
      <c r="BB12" s="85" t="str">
        <f>REPLACE(INDEX(GroupVertices[Group],MATCH(Edges24[[#This Row],[Vertex 1]],GroupVertices[Vertex],0)),1,1,"")</f>
        <v>2</v>
      </c>
      <c r="BC12" s="85" t="str">
        <f>REPLACE(INDEX(GroupVertices[Group],MATCH(Edges24[[#This Row],[Vertex 2]],GroupVertices[Vertex],0)),1,1,"")</f>
        <v>2</v>
      </c>
      <c r="BD12" s="51">
        <v>4</v>
      </c>
      <c r="BE12" s="52">
        <v>14.285714285714286</v>
      </c>
      <c r="BF12" s="51">
        <v>0</v>
      </c>
      <c r="BG12" s="52">
        <v>0</v>
      </c>
      <c r="BH12" s="51">
        <v>0</v>
      </c>
      <c r="BI12" s="52">
        <v>0</v>
      </c>
      <c r="BJ12" s="51">
        <v>24</v>
      </c>
      <c r="BK12" s="52">
        <v>85.71428571428571</v>
      </c>
      <c r="BL12" s="51">
        <v>28</v>
      </c>
    </row>
    <row r="13" spans="1:64" ht="15">
      <c r="A13" s="84" t="s">
        <v>217</v>
      </c>
      <c r="B13" s="84" t="s">
        <v>224</v>
      </c>
      <c r="C13" s="53"/>
      <c r="D13" s="54"/>
      <c r="E13" s="65"/>
      <c r="F13" s="55"/>
      <c r="G13" s="53"/>
      <c r="H13" s="57"/>
      <c r="I13" s="56"/>
      <c r="J13" s="56"/>
      <c r="K13" s="36" t="s">
        <v>65</v>
      </c>
      <c r="L13" s="83">
        <v>36</v>
      </c>
      <c r="M13" s="83"/>
      <c r="N13" s="63"/>
      <c r="O13" s="86" t="s">
        <v>229</v>
      </c>
      <c r="P13" s="88">
        <v>43463.06359953704</v>
      </c>
      <c r="Q13" s="86" t="s">
        <v>241</v>
      </c>
      <c r="R13" s="89" t="s">
        <v>250</v>
      </c>
      <c r="S13" s="86" t="s">
        <v>252</v>
      </c>
      <c r="T13" s="86" t="s">
        <v>258</v>
      </c>
      <c r="U13" s="86"/>
      <c r="V13" s="89" t="s">
        <v>264</v>
      </c>
      <c r="W13" s="88">
        <v>43463.06359953704</v>
      </c>
      <c r="X13" s="89" t="s">
        <v>276</v>
      </c>
      <c r="Y13" s="86"/>
      <c r="Z13" s="86"/>
      <c r="AA13" s="92" t="s">
        <v>288</v>
      </c>
      <c r="AB13" s="86"/>
      <c r="AC13" s="86" t="b">
        <v>0</v>
      </c>
      <c r="AD13" s="86">
        <v>1</v>
      </c>
      <c r="AE13" s="92" t="s">
        <v>290</v>
      </c>
      <c r="AF13" s="86" t="b">
        <v>0</v>
      </c>
      <c r="AG13" s="86" t="s">
        <v>293</v>
      </c>
      <c r="AH13" s="86"/>
      <c r="AI13" s="92" t="s">
        <v>290</v>
      </c>
      <c r="AJ13" s="86" t="b">
        <v>0</v>
      </c>
      <c r="AK13" s="86">
        <v>1</v>
      </c>
      <c r="AL13" s="92" t="s">
        <v>290</v>
      </c>
      <c r="AM13" s="86" t="s">
        <v>295</v>
      </c>
      <c r="AN13" s="86" t="b">
        <v>0</v>
      </c>
      <c r="AO13" s="92" t="s">
        <v>288</v>
      </c>
      <c r="AP13" s="86" t="s">
        <v>297</v>
      </c>
      <c r="AQ13" s="86">
        <v>0</v>
      </c>
      <c r="AR13" s="86">
        <v>0</v>
      </c>
      <c r="AS13" s="86"/>
      <c r="AT13" s="86"/>
      <c r="AU13" s="86"/>
      <c r="AV13" s="86"/>
      <c r="AW13" s="86"/>
      <c r="AX13" s="86"/>
      <c r="AY13" s="86"/>
      <c r="AZ13" s="86"/>
      <c r="BA13">
        <v>1</v>
      </c>
      <c r="BB13" s="85" t="str">
        <f>REPLACE(INDEX(GroupVertices[Group],MATCH(Edges24[[#This Row],[Vertex 1]],GroupVertices[Vertex],0)),1,1,"")</f>
        <v>3</v>
      </c>
      <c r="BC13" s="85" t="str">
        <f>REPLACE(INDEX(GroupVertices[Group],MATCH(Edges24[[#This Row],[Vertex 2]],GroupVertices[Vertex],0)),1,1,"")</f>
        <v>3</v>
      </c>
      <c r="BD13" s="51"/>
      <c r="BE13" s="52"/>
      <c r="BF13" s="51"/>
      <c r="BG13" s="52"/>
      <c r="BH13" s="51"/>
      <c r="BI13" s="52"/>
      <c r="BJ13" s="51"/>
      <c r="BK13" s="52"/>
      <c r="BL13" s="51"/>
    </row>
    <row r="14" spans="1:64" ht="15">
      <c r="A14" s="84" t="s">
        <v>218</v>
      </c>
      <c r="B14" s="84" t="s">
        <v>224</v>
      </c>
      <c r="C14" s="53"/>
      <c r="D14" s="54"/>
      <c r="E14" s="65"/>
      <c r="F14" s="55"/>
      <c r="G14" s="53"/>
      <c r="H14" s="57"/>
      <c r="I14" s="56"/>
      <c r="J14" s="56"/>
      <c r="K14" s="36" t="s">
        <v>65</v>
      </c>
      <c r="L14" s="83">
        <v>37</v>
      </c>
      <c r="M14" s="83"/>
      <c r="N14" s="63"/>
      <c r="O14" s="86" t="s">
        <v>229</v>
      </c>
      <c r="P14" s="88">
        <v>43482.5062962963</v>
      </c>
      <c r="Q14" s="86" t="s">
        <v>242</v>
      </c>
      <c r="R14" s="86"/>
      <c r="S14" s="86"/>
      <c r="T14" s="86" t="s">
        <v>258</v>
      </c>
      <c r="U14" s="86"/>
      <c r="V14" s="89" t="s">
        <v>265</v>
      </c>
      <c r="W14" s="88">
        <v>43482.5062962963</v>
      </c>
      <c r="X14" s="89" t="s">
        <v>277</v>
      </c>
      <c r="Y14" s="86"/>
      <c r="Z14" s="86"/>
      <c r="AA14" s="92" t="s">
        <v>289</v>
      </c>
      <c r="AB14" s="86"/>
      <c r="AC14" s="86" t="b">
        <v>0</v>
      </c>
      <c r="AD14" s="86">
        <v>0</v>
      </c>
      <c r="AE14" s="92" t="s">
        <v>290</v>
      </c>
      <c r="AF14" s="86" t="b">
        <v>0</v>
      </c>
      <c r="AG14" s="86" t="s">
        <v>293</v>
      </c>
      <c r="AH14" s="86"/>
      <c r="AI14" s="92" t="s">
        <v>290</v>
      </c>
      <c r="AJ14" s="86" t="b">
        <v>0</v>
      </c>
      <c r="AK14" s="86">
        <v>1</v>
      </c>
      <c r="AL14" s="92" t="s">
        <v>288</v>
      </c>
      <c r="AM14" s="86" t="s">
        <v>296</v>
      </c>
      <c r="AN14" s="86" t="b">
        <v>0</v>
      </c>
      <c r="AO14" s="92" t="s">
        <v>288</v>
      </c>
      <c r="AP14" s="86" t="s">
        <v>176</v>
      </c>
      <c r="AQ14" s="86">
        <v>0</v>
      </c>
      <c r="AR14" s="86">
        <v>0</v>
      </c>
      <c r="AS14" s="86"/>
      <c r="AT14" s="86"/>
      <c r="AU14" s="86"/>
      <c r="AV14" s="86"/>
      <c r="AW14" s="86"/>
      <c r="AX14" s="86"/>
      <c r="AY14" s="86"/>
      <c r="AZ14" s="86"/>
      <c r="BA14">
        <v>1</v>
      </c>
      <c r="BB14" s="85" t="str">
        <f>REPLACE(INDEX(GroupVertices[Group],MATCH(Edges24[[#This Row],[Vertex 1]],GroupVertices[Vertex],0)),1,1,"")</f>
        <v>3</v>
      </c>
      <c r="BC14" s="85" t="str">
        <f>REPLACE(INDEX(GroupVertices[Group],MATCH(Edges24[[#This Row],[Vertex 2]],GroupVertices[Vertex],0)),1,1,"")</f>
        <v>3</v>
      </c>
      <c r="BD14" s="51"/>
      <c r="BE14" s="52"/>
      <c r="BF14" s="51"/>
      <c r="BG14" s="52"/>
      <c r="BH14" s="51"/>
      <c r="BI14" s="52"/>
      <c r="BJ14" s="51"/>
      <c r="BK14" s="52"/>
      <c r="BL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hyperlinks>
    <hyperlink ref="R4" r:id="rId1" display="https://www.instagram.com/p/BsQiHPvg6NG/?utm_source=ig_twitter_share&amp;igshid=d3oacqryuwfd"/>
    <hyperlink ref="R6" r:id="rId2" display="https://www.instagram.com/p/BsUCD7tAezv/?utm_source=ig_twitter_share&amp;igshid=5rtqesd4eafl"/>
    <hyperlink ref="R9" r:id="rId3" display="https://www.instagram.com/p/BsVrWTvg6om/?utm_source=ig_twitter_share&amp;igshid=e4fb74ld2g12"/>
    <hyperlink ref="R10" r:id="rId4" display="https://www.instagram.com/p/BsQXB1cAI9X/?utm_source=ig_twitter_share&amp;igshid=u0m1nqx968ka"/>
    <hyperlink ref="R11" r:id="rId5" display="https://www.instagram.com/p/BsqtXeNg143/?utm_source=ig_twitter_share&amp;igshid=d5y47e88ret1"/>
    <hyperlink ref="R12" r:id="rId6" display="https://www.instagram.com/p/BsYw3Cggtfd/?utm_source=ig_twitter_share&amp;igshid=p5ihj5s0wvnr"/>
    <hyperlink ref="R13" r:id="rId7" display="https://www.instagram.com/p/Br8-5gvn38y/?utm_source=ig_twitter_share&amp;igshid=j6fm02ai1qu7"/>
    <hyperlink ref="V3" r:id="rId8" display="http://pbs.twimg.com/profile_images/692809797104603136/HLNsI6zZ_normal.jpg"/>
    <hyperlink ref="V4" r:id="rId9" display="http://pbs.twimg.com/profile_images/303048483/q_s_nuts_logo_normal.jpg"/>
    <hyperlink ref="V5" r:id="rId10" display="http://pbs.twimg.com/profile_images/303048483/q_s_nuts_logo_normal.jpg"/>
    <hyperlink ref="V6" r:id="rId11" display="http://pbs.twimg.com/profile_images/1075172487854481413/5ROdcN5N_normal.jpg"/>
    <hyperlink ref="V7" r:id="rId12" display="http://pbs.twimg.com/profile_images/2205167391/kanes_donuts_normal.jpg"/>
    <hyperlink ref="V8" r:id="rId13" display="http://pbs.twimg.com/profile_images/2205167391/kanes_donuts_normal.jpg"/>
    <hyperlink ref="V9" r:id="rId14" display="http://pbs.twimg.com/profile_images/3434386736/22b4202815d6f13bbbebca9e171507dc_normal.jpeg"/>
    <hyperlink ref="V10" r:id="rId15" display="http://pbs.twimg.com/profile_images/3434386736/22b4202815d6f13bbbebca9e171507dc_normal.jpeg"/>
    <hyperlink ref="V11" r:id="rId16" display="http://pbs.twimg.com/profile_images/3434386736/22b4202815d6f13bbbebca9e171507dc_normal.jpeg"/>
    <hyperlink ref="V12" r:id="rId17" display="http://pbs.twimg.com/profile_images/3434386736/22b4202815d6f13bbbebca9e171507dc_normal.jpeg"/>
    <hyperlink ref="V13" r:id="rId18" display="http://pbs.twimg.com/profile_images/1039277864640757760/2iHvMmCi_normal.jpg"/>
    <hyperlink ref="V14" r:id="rId19" display="http://pbs.twimg.com/profile_images/730803389764911104/VSXhJbjF_normal.jpg"/>
    <hyperlink ref="X3" r:id="rId20" display="https://twitter.com/#!/ibbtravel/status/1081535789446692864"/>
    <hyperlink ref="X4" r:id="rId21" display="https://twitter.com/#!/qsnuts/status/1081576964878671873"/>
    <hyperlink ref="X5" r:id="rId22" display="https://twitter.com/#!/qsnuts/status/1081746725000396800"/>
    <hyperlink ref="X6" r:id="rId23" display="https://twitter.com/#!/bluebeardfoodie/status/1082069426189594624"/>
    <hyperlink ref="X7" r:id="rId24" display="https://twitter.com/#!/kanesdonuts/status/1082337182457757697"/>
    <hyperlink ref="X8" r:id="rId25" display="https://twitter.com/#!/kanesdonuts/status/1082337198119284740"/>
    <hyperlink ref="X9" r:id="rId26" display="https://twitter.com/#!/barbaratibbetts/status/1082300958065868800"/>
    <hyperlink ref="X10" r:id="rId27" display="https://twitter.com/#!/barbaratibbetts/status/1081552595800383488"/>
    <hyperlink ref="X11" r:id="rId28" display="https://twitter.com/#!/barbaratibbetts/status/1085261051371945984"/>
    <hyperlink ref="X12" r:id="rId29" display="https://twitter.com/#!/barbaratibbetts/status/1082735297153155072"/>
    <hyperlink ref="X13" r:id="rId30" display="https://twitter.com/#!/foodbabyny/status/1078825827511554048"/>
    <hyperlink ref="X14" r:id="rId31" display="https://twitter.com/#!/macaboston/status/1085871623868219392"/>
    <hyperlink ref="AZ6" r:id="rId32" display="https://api.twitter.com/1.1/geo/id/c0b8e8dc81930292.json"/>
  </hyperlinks>
  <printOptions/>
  <pageMargins left="0.7" right="0.7" top="0.75" bottom="0.75" header="0.3" footer="0.3"/>
  <pageSetup horizontalDpi="600" verticalDpi="600" orientation="portrait" r:id="rId36"/>
  <legacyDrawing r:id="rId34"/>
  <tableParts>
    <tablePart r:id="rId3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721</v>
      </c>
      <c r="B1" s="13" t="s">
        <v>34</v>
      </c>
    </row>
    <row r="2" spans="1:2" ht="15">
      <c r="A2" s="124" t="s">
        <v>213</v>
      </c>
      <c r="B2" s="85">
        <v>92</v>
      </c>
    </row>
    <row r="3" spans="1:2" ht="15">
      <c r="A3" s="124" t="s">
        <v>224</v>
      </c>
      <c r="B3" s="85">
        <v>58</v>
      </c>
    </row>
    <row r="4" spans="1:2" ht="15">
      <c r="A4" s="124" t="s">
        <v>216</v>
      </c>
      <c r="B4" s="85">
        <v>24</v>
      </c>
    </row>
    <row r="5" spans="1:2" ht="15">
      <c r="A5" s="124" t="s">
        <v>225</v>
      </c>
      <c r="B5" s="85">
        <v>18</v>
      </c>
    </row>
    <row r="6" spans="1:2" ht="15">
      <c r="A6" s="124" t="s">
        <v>215</v>
      </c>
      <c r="B6" s="85">
        <v>2</v>
      </c>
    </row>
    <row r="7" spans="1:2" ht="15">
      <c r="A7" s="124" t="s">
        <v>214</v>
      </c>
      <c r="B7" s="85">
        <v>2</v>
      </c>
    </row>
    <row r="8" spans="1:2" ht="15">
      <c r="A8" s="124" t="s">
        <v>227</v>
      </c>
      <c r="B8" s="85">
        <v>0</v>
      </c>
    </row>
    <row r="9" spans="1:2" ht="15">
      <c r="A9" s="124" t="s">
        <v>228</v>
      </c>
      <c r="B9" s="85">
        <v>0</v>
      </c>
    </row>
    <row r="10" spans="1:2" ht="15">
      <c r="A10" s="124" t="s">
        <v>217</v>
      </c>
      <c r="B10" s="85">
        <v>0</v>
      </c>
    </row>
    <row r="11" spans="1:2" ht="15">
      <c r="A11" s="124" t="s">
        <v>218</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723</v>
      </c>
      <c r="B25" t="s">
        <v>722</v>
      </c>
    </row>
    <row r="26" spans="1:2" ht="15">
      <c r="A26" s="136">
        <v>43463.06359953704</v>
      </c>
      <c r="B26" s="3">
        <v>1</v>
      </c>
    </row>
    <row r="27" spans="1:2" ht="15">
      <c r="A27" s="136">
        <v>43470.541666666664</v>
      </c>
      <c r="B27" s="3">
        <v>1</v>
      </c>
    </row>
    <row r="28" spans="1:2" ht="15">
      <c r="A28" s="136">
        <v>43470.58804398148</v>
      </c>
      <c r="B28" s="3">
        <v>1</v>
      </c>
    </row>
    <row r="29" spans="1:2" ht="15">
      <c r="A29" s="136">
        <v>43470.65528935185</v>
      </c>
      <c r="B29" s="3">
        <v>1</v>
      </c>
    </row>
    <row r="30" spans="1:2" ht="15">
      <c r="A30" s="136">
        <v>43471.12373842593</v>
      </c>
      <c r="B30" s="3">
        <v>1</v>
      </c>
    </row>
    <row r="31" spans="1:2" ht="15">
      <c r="A31" s="136">
        <v>43472.01422453704</v>
      </c>
      <c r="B31" s="3">
        <v>1</v>
      </c>
    </row>
    <row r="32" spans="1:2" ht="15">
      <c r="A32" s="136">
        <v>43472.653136574074</v>
      </c>
      <c r="B32" s="3">
        <v>1</v>
      </c>
    </row>
    <row r="33" spans="1:2" ht="15">
      <c r="A33" s="136">
        <v>43472.75309027778</v>
      </c>
      <c r="B33" s="3">
        <v>1</v>
      </c>
    </row>
    <row r="34" spans="1:2" ht="15">
      <c r="A34" s="136">
        <v>43472.75313657407</v>
      </c>
      <c r="B34" s="3">
        <v>1</v>
      </c>
    </row>
    <row r="35" spans="1:2" ht="15">
      <c r="A35" s="136">
        <v>43473.85167824074</v>
      </c>
      <c r="B35" s="3">
        <v>1</v>
      </c>
    </row>
    <row r="36" spans="1:2" ht="15">
      <c r="A36" s="136">
        <v>43480.821435185186</v>
      </c>
      <c r="B36" s="3">
        <v>1</v>
      </c>
    </row>
    <row r="37" spans="1:2" ht="15">
      <c r="A37" s="136">
        <v>43482.5062962963</v>
      </c>
      <c r="B37" s="3">
        <v>1</v>
      </c>
    </row>
    <row r="38" spans="1:2" ht="15">
      <c r="A38" s="136" t="s">
        <v>724</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192</v>
      </c>
      <c r="AT2" s="13" t="s">
        <v>321</v>
      </c>
      <c r="AU2" s="13" t="s">
        <v>322</v>
      </c>
      <c r="AV2" s="13" t="s">
        <v>323</v>
      </c>
      <c r="AW2" s="13" t="s">
        <v>324</v>
      </c>
      <c r="AX2" s="13" t="s">
        <v>325</v>
      </c>
      <c r="AY2" s="13" t="s">
        <v>326</v>
      </c>
      <c r="AZ2" s="13" t="s">
        <v>500</v>
      </c>
      <c r="BA2" s="130" t="s">
        <v>659</v>
      </c>
      <c r="BB2" s="130" t="s">
        <v>661</v>
      </c>
      <c r="BC2" s="130" t="s">
        <v>662</v>
      </c>
      <c r="BD2" s="130" t="s">
        <v>663</v>
      </c>
      <c r="BE2" s="130" t="s">
        <v>664</v>
      </c>
      <c r="BF2" s="130" t="s">
        <v>666</v>
      </c>
      <c r="BG2" s="130" t="s">
        <v>667</v>
      </c>
      <c r="BH2" s="130" t="s">
        <v>675</v>
      </c>
      <c r="BI2" s="130" t="s">
        <v>679</v>
      </c>
      <c r="BJ2" s="130" t="s">
        <v>686</v>
      </c>
      <c r="BK2" s="130" t="s">
        <v>709</v>
      </c>
      <c r="BL2" s="130" t="s">
        <v>710</v>
      </c>
      <c r="BM2" s="130" t="s">
        <v>711</v>
      </c>
      <c r="BN2" s="130" t="s">
        <v>712</v>
      </c>
      <c r="BO2" s="130" t="s">
        <v>713</v>
      </c>
      <c r="BP2" s="130" t="s">
        <v>714</v>
      </c>
      <c r="BQ2" s="130" t="s">
        <v>715</v>
      </c>
      <c r="BR2" s="130" t="s">
        <v>716</v>
      </c>
      <c r="BS2" s="130" t="s">
        <v>718</v>
      </c>
      <c r="BT2" s="3"/>
      <c r="BU2" s="3"/>
    </row>
    <row r="3" spans="1:73" ht="15" customHeight="1">
      <c r="A3" s="50" t="s">
        <v>212</v>
      </c>
      <c r="B3" s="53"/>
      <c r="C3" s="53" t="s">
        <v>64</v>
      </c>
      <c r="D3" s="54">
        <v>411.89697147897675</v>
      </c>
      <c r="E3" s="55"/>
      <c r="F3" s="112" t="s">
        <v>259</v>
      </c>
      <c r="G3" s="53"/>
      <c r="H3" s="57" t="s">
        <v>212</v>
      </c>
      <c r="I3" s="56"/>
      <c r="J3" s="56"/>
      <c r="K3" s="114" t="s">
        <v>434</v>
      </c>
      <c r="L3" s="59">
        <v>1</v>
      </c>
      <c r="M3" s="60">
        <v>8748.3134765625</v>
      </c>
      <c r="N3" s="60">
        <v>1382.2147216796875</v>
      </c>
      <c r="O3" s="58"/>
      <c r="P3" s="61"/>
      <c r="Q3" s="61"/>
      <c r="R3" s="51"/>
      <c r="S3" s="51">
        <v>1</v>
      </c>
      <c r="T3" s="51">
        <v>1</v>
      </c>
      <c r="U3" s="52">
        <v>0</v>
      </c>
      <c r="V3" s="52">
        <v>0</v>
      </c>
      <c r="W3" s="52">
        <v>0</v>
      </c>
      <c r="X3" s="52">
        <v>0.999971</v>
      </c>
      <c r="Y3" s="52">
        <v>0</v>
      </c>
      <c r="Z3" s="52" t="s">
        <v>720</v>
      </c>
      <c r="AA3" s="62">
        <v>3</v>
      </c>
      <c r="AB3" s="62"/>
      <c r="AC3" s="63"/>
      <c r="AD3" s="85" t="s">
        <v>327</v>
      </c>
      <c r="AE3" s="85">
        <v>1612</v>
      </c>
      <c r="AF3" s="85">
        <v>5082</v>
      </c>
      <c r="AG3" s="85">
        <v>24799</v>
      </c>
      <c r="AH3" s="85">
        <v>17071</v>
      </c>
      <c r="AI3" s="85"/>
      <c r="AJ3" s="85" t="s">
        <v>344</v>
      </c>
      <c r="AK3" s="85" t="s">
        <v>359</v>
      </c>
      <c r="AL3" s="90" t="s">
        <v>372</v>
      </c>
      <c r="AM3" s="85"/>
      <c r="AN3" s="87">
        <v>42389.654699074075</v>
      </c>
      <c r="AO3" s="90" t="s">
        <v>388</v>
      </c>
      <c r="AP3" s="85" t="b">
        <v>0</v>
      </c>
      <c r="AQ3" s="85" t="b">
        <v>0</v>
      </c>
      <c r="AR3" s="85" t="b">
        <v>1</v>
      </c>
      <c r="AS3" s="85" t="s">
        <v>292</v>
      </c>
      <c r="AT3" s="85">
        <v>350</v>
      </c>
      <c r="AU3" s="90" t="s">
        <v>401</v>
      </c>
      <c r="AV3" s="85" t="b">
        <v>0</v>
      </c>
      <c r="AW3" s="85" t="s">
        <v>416</v>
      </c>
      <c r="AX3" s="90" t="s">
        <v>417</v>
      </c>
      <c r="AY3" s="85" t="s">
        <v>66</v>
      </c>
      <c r="AZ3" s="85" t="str">
        <f>REPLACE(INDEX(GroupVertices[Group],MATCH(Vertices[[#This Row],[Vertex]],GroupVertices[Vertex],0)),1,1,"")</f>
        <v>5</v>
      </c>
      <c r="BA3" s="51" t="s">
        <v>243</v>
      </c>
      <c r="BB3" s="51" t="s">
        <v>243</v>
      </c>
      <c r="BC3" s="51" t="s">
        <v>251</v>
      </c>
      <c r="BD3" s="51" t="s">
        <v>251</v>
      </c>
      <c r="BE3" s="51"/>
      <c r="BF3" s="51"/>
      <c r="BG3" s="131" t="s">
        <v>668</v>
      </c>
      <c r="BH3" s="131" t="s">
        <v>668</v>
      </c>
      <c r="BI3" s="131" t="s">
        <v>680</v>
      </c>
      <c r="BJ3" s="131" t="s">
        <v>680</v>
      </c>
      <c r="BK3" s="131">
        <v>0</v>
      </c>
      <c r="BL3" s="134">
        <v>0</v>
      </c>
      <c r="BM3" s="131">
        <v>0</v>
      </c>
      <c r="BN3" s="134">
        <v>0</v>
      </c>
      <c r="BO3" s="131">
        <v>0</v>
      </c>
      <c r="BP3" s="134">
        <v>0</v>
      </c>
      <c r="BQ3" s="131">
        <v>18</v>
      </c>
      <c r="BR3" s="134">
        <v>100</v>
      </c>
      <c r="BS3" s="131">
        <v>18</v>
      </c>
      <c r="BT3" s="3"/>
      <c r="BU3" s="3"/>
    </row>
    <row r="4" spans="1:76" ht="15">
      <c r="A4" s="14" t="s">
        <v>213</v>
      </c>
      <c r="B4" s="15"/>
      <c r="C4" s="15" t="s">
        <v>64</v>
      </c>
      <c r="D4" s="93">
        <v>230.40011761246694</v>
      </c>
      <c r="E4" s="81"/>
      <c r="F4" s="112" t="s">
        <v>260</v>
      </c>
      <c r="G4" s="15"/>
      <c r="H4" s="16" t="s">
        <v>213</v>
      </c>
      <c r="I4" s="66"/>
      <c r="J4" s="66"/>
      <c r="K4" s="114" t="s">
        <v>435</v>
      </c>
      <c r="L4" s="94">
        <v>9999</v>
      </c>
      <c r="M4" s="95">
        <v>1726.9666748046875</v>
      </c>
      <c r="N4" s="95">
        <v>4810.67041015625</v>
      </c>
      <c r="O4" s="77"/>
      <c r="P4" s="96"/>
      <c r="Q4" s="96"/>
      <c r="R4" s="97"/>
      <c r="S4" s="51">
        <v>0</v>
      </c>
      <c r="T4" s="51">
        <v>7</v>
      </c>
      <c r="U4" s="52">
        <v>92</v>
      </c>
      <c r="V4" s="52">
        <v>0.055556</v>
      </c>
      <c r="W4" s="52">
        <v>0.13831</v>
      </c>
      <c r="X4" s="52">
        <v>2.921291</v>
      </c>
      <c r="Y4" s="52">
        <v>0</v>
      </c>
      <c r="Z4" s="52">
        <v>0</v>
      </c>
      <c r="AA4" s="82">
        <v>4</v>
      </c>
      <c r="AB4" s="82"/>
      <c r="AC4" s="98"/>
      <c r="AD4" s="85" t="s">
        <v>328</v>
      </c>
      <c r="AE4" s="85">
        <v>645</v>
      </c>
      <c r="AF4" s="85">
        <v>1399</v>
      </c>
      <c r="AG4" s="85">
        <v>8281</v>
      </c>
      <c r="AH4" s="85">
        <v>907</v>
      </c>
      <c r="AI4" s="85"/>
      <c r="AJ4" s="85" t="s">
        <v>345</v>
      </c>
      <c r="AK4" s="85" t="s">
        <v>360</v>
      </c>
      <c r="AL4" s="90" t="s">
        <v>373</v>
      </c>
      <c r="AM4" s="85"/>
      <c r="AN4" s="87">
        <v>40002.07230324074</v>
      </c>
      <c r="AO4" s="85"/>
      <c r="AP4" s="85" t="b">
        <v>1</v>
      </c>
      <c r="AQ4" s="85" t="b">
        <v>0</v>
      </c>
      <c r="AR4" s="85" t="b">
        <v>1</v>
      </c>
      <c r="AS4" s="85" t="s">
        <v>292</v>
      </c>
      <c r="AT4" s="85">
        <v>85</v>
      </c>
      <c r="AU4" s="90" t="s">
        <v>401</v>
      </c>
      <c r="AV4" s="85" t="b">
        <v>0</v>
      </c>
      <c r="AW4" s="85" t="s">
        <v>416</v>
      </c>
      <c r="AX4" s="90" t="s">
        <v>418</v>
      </c>
      <c r="AY4" s="85" t="s">
        <v>66</v>
      </c>
      <c r="AZ4" s="85" t="str">
        <f>REPLACE(INDEX(GroupVertices[Group],MATCH(Vertices[[#This Row],[Vertex]],GroupVertices[Vertex],0)),1,1,"")</f>
        <v>1</v>
      </c>
      <c r="BA4" s="51" t="s">
        <v>244</v>
      </c>
      <c r="BB4" s="51" t="s">
        <v>244</v>
      </c>
      <c r="BC4" s="51" t="s">
        <v>252</v>
      </c>
      <c r="BD4" s="51" t="s">
        <v>252</v>
      </c>
      <c r="BE4" s="51" t="s">
        <v>253</v>
      </c>
      <c r="BF4" s="51" t="s">
        <v>253</v>
      </c>
      <c r="BG4" s="131" t="s">
        <v>669</v>
      </c>
      <c r="BH4" s="131" t="s">
        <v>676</v>
      </c>
      <c r="BI4" s="131" t="s">
        <v>681</v>
      </c>
      <c r="BJ4" s="131" t="s">
        <v>687</v>
      </c>
      <c r="BK4" s="131">
        <v>0</v>
      </c>
      <c r="BL4" s="134">
        <v>0</v>
      </c>
      <c r="BM4" s="131">
        <v>0</v>
      </c>
      <c r="BN4" s="134">
        <v>0</v>
      </c>
      <c r="BO4" s="131">
        <v>0</v>
      </c>
      <c r="BP4" s="134">
        <v>0</v>
      </c>
      <c r="BQ4" s="131">
        <v>26</v>
      </c>
      <c r="BR4" s="134">
        <v>100</v>
      </c>
      <c r="BS4" s="131">
        <v>26</v>
      </c>
      <c r="BT4" s="2"/>
      <c r="BU4" s="3"/>
      <c r="BV4" s="3"/>
      <c r="BW4" s="3"/>
      <c r="BX4" s="3"/>
    </row>
    <row r="5" spans="1:76" ht="15">
      <c r="A5" s="14" t="s">
        <v>219</v>
      </c>
      <c r="B5" s="15"/>
      <c r="C5" s="15" t="s">
        <v>64</v>
      </c>
      <c r="D5" s="93">
        <v>415.14942663922375</v>
      </c>
      <c r="E5" s="81"/>
      <c r="F5" s="112" t="s">
        <v>406</v>
      </c>
      <c r="G5" s="15"/>
      <c r="H5" s="16" t="s">
        <v>219</v>
      </c>
      <c r="I5" s="66"/>
      <c r="J5" s="66"/>
      <c r="K5" s="114" t="s">
        <v>436</v>
      </c>
      <c r="L5" s="94">
        <v>1</v>
      </c>
      <c r="M5" s="95">
        <v>2056.917724609375</v>
      </c>
      <c r="N5" s="95">
        <v>9412.6474609375</v>
      </c>
      <c r="O5" s="77"/>
      <c r="P5" s="96"/>
      <c r="Q5" s="96"/>
      <c r="R5" s="97"/>
      <c r="S5" s="51">
        <v>1</v>
      </c>
      <c r="T5" s="51">
        <v>0</v>
      </c>
      <c r="U5" s="52">
        <v>0</v>
      </c>
      <c r="V5" s="52">
        <v>0.034483</v>
      </c>
      <c r="W5" s="52">
        <v>0.041136</v>
      </c>
      <c r="X5" s="52">
        <v>0.504726</v>
      </c>
      <c r="Y5" s="52">
        <v>0</v>
      </c>
      <c r="Z5" s="52">
        <v>0</v>
      </c>
      <c r="AA5" s="82">
        <v>5</v>
      </c>
      <c r="AB5" s="82"/>
      <c r="AC5" s="98"/>
      <c r="AD5" s="85" t="s">
        <v>329</v>
      </c>
      <c r="AE5" s="85">
        <v>1925</v>
      </c>
      <c r="AF5" s="85">
        <v>5148</v>
      </c>
      <c r="AG5" s="85">
        <v>3169</v>
      </c>
      <c r="AH5" s="85">
        <v>14</v>
      </c>
      <c r="AI5" s="85"/>
      <c r="AJ5" s="85" t="s">
        <v>346</v>
      </c>
      <c r="AK5" s="85" t="s">
        <v>361</v>
      </c>
      <c r="AL5" s="90" t="s">
        <v>374</v>
      </c>
      <c r="AM5" s="85"/>
      <c r="AN5" s="87">
        <v>39913.56445601852</v>
      </c>
      <c r="AO5" s="85"/>
      <c r="AP5" s="85" t="b">
        <v>0</v>
      </c>
      <c r="AQ5" s="85" t="b">
        <v>0</v>
      </c>
      <c r="AR5" s="85" t="b">
        <v>1</v>
      </c>
      <c r="AS5" s="85" t="s">
        <v>292</v>
      </c>
      <c r="AT5" s="85">
        <v>157</v>
      </c>
      <c r="AU5" s="90" t="s">
        <v>402</v>
      </c>
      <c r="AV5" s="85" t="b">
        <v>0</v>
      </c>
      <c r="AW5" s="85" t="s">
        <v>416</v>
      </c>
      <c r="AX5" s="90" t="s">
        <v>419</v>
      </c>
      <c r="AY5" s="85" t="s">
        <v>65</v>
      </c>
      <c r="AZ5" s="85" t="str">
        <f>REPLACE(INDEX(GroupVertices[Group],MATCH(Vertices[[#This Row],[Vertex]],GroupVertices[Vertex],0)),1,1,"")</f>
        <v>1</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220</v>
      </c>
      <c r="B6" s="15"/>
      <c r="C6" s="15" t="s">
        <v>64</v>
      </c>
      <c r="D6" s="93">
        <v>175.20693913554837</v>
      </c>
      <c r="E6" s="81"/>
      <c r="F6" s="112" t="s">
        <v>407</v>
      </c>
      <c r="G6" s="15"/>
      <c r="H6" s="16" t="s">
        <v>220</v>
      </c>
      <c r="I6" s="66"/>
      <c r="J6" s="66"/>
      <c r="K6" s="114" t="s">
        <v>437</v>
      </c>
      <c r="L6" s="94">
        <v>1</v>
      </c>
      <c r="M6" s="95">
        <v>2469.908935546875</v>
      </c>
      <c r="N6" s="95">
        <v>444.3087463378906</v>
      </c>
      <c r="O6" s="77"/>
      <c r="P6" s="96"/>
      <c r="Q6" s="96"/>
      <c r="R6" s="97"/>
      <c r="S6" s="51">
        <v>1</v>
      </c>
      <c r="T6" s="51">
        <v>0</v>
      </c>
      <c r="U6" s="52">
        <v>0</v>
      </c>
      <c r="V6" s="52">
        <v>0.034483</v>
      </c>
      <c r="W6" s="52">
        <v>0.041136</v>
      </c>
      <c r="X6" s="52">
        <v>0.504726</v>
      </c>
      <c r="Y6" s="52">
        <v>0</v>
      </c>
      <c r="Z6" s="52">
        <v>0</v>
      </c>
      <c r="AA6" s="82">
        <v>6</v>
      </c>
      <c r="AB6" s="82"/>
      <c r="AC6" s="98"/>
      <c r="AD6" s="85" t="s">
        <v>330</v>
      </c>
      <c r="AE6" s="85">
        <v>1</v>
      </c>
      <c r="AF6" s="85">
        <v>279</v>
      </c>
      <c r="AG6" s="85">
        <v>1020</v>
      </c>
      <c r="AH6" s="85">
        <v>2</v>
      </c>
      <c r="AI6" s="85">
        <v>-18000</v>
      </c>
      <c r="AJ6" s="85"/>
      <c r="AK6" s="85" t="s">
        <v>362</v>
      </c>
      <c r="AL6" s="90" t="s">
        <v>375</v>
      </c>
      <c r="AM6" s="85" t="s">
        <v>387</v>
      </c>
      <c r="AN6" s="87">
        <v>41064.5183912037</v>
      </c>
      <c r="AO6" s="85"/>
      <c r="AP6" s="85" t="b">
        <v>1</v>
      </c>
      <c r="AQ6" s="85" t="b">
        <v>0</v>
      </c>
      <c r="AR6" s="85" t="b">
        <v>0</v>
      </c>
      <c r="AS6" s="85" t="s">
        <v>292</v>
      </c>
      <c r="AT6" s="85">
        <v>14</v>
      </c>
      <c r="AU6" s="90" t="s">
        <v>401</v>
      </c>
      <c r="AV6" s="85" t="b">
        <v>0</v>
      </c>
      <c r="AW6" s="85" t="s">
        <v>416</v>
      </c>
      <c r="AX6" s="90" t="s">
        <v>420</v>
      </c>
      <c r="AY6" s="85" t="s">
        <v>65</v>
      </c>
      <c r="AZ6" s="85" t="str">
        <f>REPLACE(INDEX(GroupVertices[Group],MATCH(Vertices[[#This Row],[Vertex]],GroupVertices[Vertex],0)),1,1,"")</f>
        <v>1</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221</v>
      </c>
      <c r="B7" s="15"/>
      <c r="C7" s="15" t="s">
        <v>64</v>
      </c>
      <c r="D7" s="93">
        <v>162</v>
      </c>
      <c r="E7" s="81"/>
      <c r="F7" s="112" t="s">
        <v>408</v>
      </c>
      <c r="G7" s="15"/>
      <c r="H7" s="16" t="s">
        <v>221</v>
      </c>
      <c r="I7" s="66"/>
      <c r="J7" s="66"/>
      <c r="K7" s="114" t="s">
        <v>438</v>
      </c>
      <c r="L7" s="94">
        <v>1</v>
      </c>
      <c r="M7" s="95">
        <v>238.67010498046875</v>
      </c>
      <c r="N7" s="95">
        <v>7188.0576171875</v>
      </c>
      <c r="O7" s="77"/>
      <c r="P7" s="96"/>
      <c r="Q7" s="96"/>
      <c r="R7" s="97"/>
      <c r="S7" s="51">
        <v>1</v>
      </c>
      <c r="T7" s="51">
        <v>0</v>
      </c>
      <c r="U7" s="52">
        <v>0</v>
      </c>
      <c r="V7" s="52">
        <v>0.034483</v>
      </c>
      <c r="W7" s="52">
        <v>0.041136</v>
      </c>
      <c r="X7" s="52">
        <v>0.504726</v>
      </c>
      <c r="Y7" s="52">
        <v>0</v>
      </c>
      <c r="Z7" s="52">
        <v>0</v>
      </c>
      <c r="AA7" s="82">
        <v>7</v>
      </c>
      <c r="AB7" s="82"/>
      <c r="AC7" s="98"/>
      <c r="AD7" s="85" t="s">
        <v>331</v>
      </c>
      <c r="AE7" s="85">
        <v>11</v>
      </c>
      <c r="AF7" s="85">
        <v>11</v>
      </c>
      <c r="AG7" s="85">
        <v>30</v>
      </c>
      <c r="AH7" s="85">
        <v>0</v>
      </c>
      <c r="AI7" s="85"/>
      <c r="AJ7" s="85"/>
      <c r="AK7" s="85" t="s">
        <v>363</v>
      </c>
      <c r="AL7" s="90" t="s">
        <v>376</v>
      </c>
      <c r="AM7" s="85"/>
      <c r="AN7" s="87">
        <v>41922.04902777778</v>
      </c>
      <c r="AO7" s="85"/>
      <c r="AP7" s="85" t="b">
        <v>0</v>
      </c>
      <c r="AQ7" s="85" t="b">
        <v>0</v>
      </c>
      <c r="AR7" s="85" t="b">
        <v>0</v>
      </c>
      <c r="AS7" s="85" t="s">
        <v>292</v>
      </c>
      <c r="AT7" s="85">
        <v>0</v>
      </c>
      <c r="AU7" s="90" t="s">
        <v>401</v>
      </c>
      <c r="AV7" s="85" t="b">
        <v>0</v>
      </c>
      <c r="AW7" s="85" t="s">
        <v>416</v>
      </c>
      <c r="AX7" s="90" t="s">
        <v>421</v>
      </c>
      <c r="AY7" s="85" t="s">
        <v>65</v>
      </c>
      <c r="AZ7" s="85" t="str">
        <f>REPLACE(INDEX(GroupVertices[Group],MATCH(Vertices[[#This Row],[Vertex]],GroupVertices[Vertex],0)),1,1,"")</f>
        <v>1</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222</v>
      </c>
      <c r="B8" s="15"/>
      <c r="C8" s="15" t="s">
        <v>64</v>
      </c>
      <c r="D8" s="93">
        <v>1000</v>
      </c>
      <c r="E8" s="81"/>
      <c r="F8" s="112" t="s">
        <v>409</v>
      </c>
      <c r="G8" s="15"/>
      <c r="H8" s="16" t="s">
        <v>222</v>
      </c>
      <c r="I8" s="66"/>
      <c r="J8" s="66"/>
      <c r="K8" s="114" t="s">
        <v>439</v>
      </c>
      <c r="L8" s="94">
        <v>1</v>
      </c>
      <c r="M8" s="95">
        <v>451.61175537109375</v>
      </c>
      <c r="N8" s="95">
        <v>1444.54833984375</v>
      </c>
      <c r="O8" s="77"/>
      <c r="P8" s="96"/>
      <c r="Q8" s="96"/>
      <c r="R8" s="97"/>
      <c r="S8" s="51">
        <v>1</v>
      </c>
      <c r="T8" s="51">
        <v>0</v>
      </c>
      <c r="U8" s="52">
        <v>0</v>
      </c>
      <c r="V8" s="52">
        <v>0.034483</v>
      </c>
      <c r="W8" s="52">
        <v>0.041136</v>
      </c>
      <c r="X8" s="52">
        <v>0.504726</v>
      </c>
      <c r="Y8" s="52">
        <v>0</v>
      </c>
      <c r="Z8" s="52">
        <v>0</v>
      </c>
      <c r="AA8" s="82">
        <v>8</v>
      </c>
      <c r="AB8" s="82"/>
      <c r="AC8" s="98"/>
      <c r="AD8" s="85" t="s">
        <v>332</v>
      </c>
      <c r="AE8" s="85">
        <v>1695</v>
      </c>
      <c r="AF8" s="85">
        <v>17016</v>
      </c>
      <c r="AG8" s="85">
        <v>6274</v>
      </c>
      <c r="AH8" s="85">
        <v>2360</v>
      </c>
      <c r="AI8" s="85"/>
      <c r="AJ8" s="85" t="s">
        <v>347</v>
      </c>
      <c r="AK8" s="85" t="s">
        <v>364</v>
      </c>
      <c r="AL8" s="90" t="s">
        <v>377</v>
      </c>
      <c r="AM8" s="85"/>
      <c r="AN8" s="87">
        <v>39962.86071759259</v>
      </c>
      <c r="AO8" s="90" t="s">
        <v>389</v>
      </c>
      <c r="AP8" s="85" t="b">
        <v>0</v>
      </c>
      <c r="AQ8" s="85" t="b">
        <v>0</v>
      </c>
      <c r="AR8" s="85" t="b">
        <v>1</v>
      </c>
      <c r="AS8" s="85" t="s">
        <v>292</v>
      </c>
      <c r="AT8" s="85">
        <v>469</v>
      </c>
      <c r="AU8" s="90" t="s">
        <v>401</v>
      </c>
      <c r="AV8" s="85" t="b">
        <v>0</v>
      </c>
      <c r="AW8" s="85" t="s">
        <v>416</v>
      </c>
      <c r="AX8" s="90" t="s">
        <v>422</v>
      </c>
      <c r="AY8" s="85" t="s">
        <v>65</v>
      </c>
      <c r="AZ8" s="85" t="str">
        <f>REPLACE(INDEX(GroupVertices[Group],MATCH(Vertices[[#This Row],[Vertex]],GroupVertices[Vertex],0)),1,1,"")</f>
        <v>1</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223</v>
      </c>
      <c r="B9" s="15"/>
      <c r="C9" s="15" t="s">
        <v>64</v>
      </c>
      <c r="D9" s="93">
        <v>277.5607174360482</v>
      </c>
      <c r="E9" s="81"/>
      <c r="F9" s="112" t="s">
        <v>410</v>
      </c>
      <c r="G9" s="15"/>
      <c r="H9" s="16" t="s">
        <v>223</v>
      </c>
      <c r="I9" s="66"/>
      <c r="J9" s="66"/>
      <c r="K9" s="114" t="s">
        <v>440</v>
      </c>
      <c r="L9" s="94">
        <v>1</v>
      </c>
      <c r="M9" s="95">
        <v>3462.94140625</v>
      </c>
      <c r="N9" s="95">
        <v>5421.736328125</v>
      </c>
      <c r="O9" s="77"/>
      <c r="P9" s="96"/>
      <c r="Q9" s="96"/>
      <c r="R9" s="97"/>
      <c r="S9" s="51">
        <v>1</v>
      </c>
      <c r="T9" s="51">
        <v>0</v>
      </c>
      <c r="U9" s="52">
        <v>0</v>
      </c>
      <c r="V9" s="52">
        <v>0.034483</v>
      </c>
      <c r="W9" s="52">
        <v>0.041136</v>
      </c>
      <c r="X9" s="52">
        <v>0.504726</v>
      </c>
      <c r="Y9" s="52">
        <v>0</v>
      </c>
      <c r="Z9" s="52">
        <v>0</v>
      </c>
      <c r="AA9" s="82">
        <v>9</v>
      </c>
      <c r="AB9" s="82"/>
      <c r="AC9" s="98"/>
      <c r="AD9" s="85" t="s">
        <v>333</v>
      </c>
      <c r="AE9" s="85">
        <v>393</v>
      </c>
      <c r="AF9" s="85">
        <v>2356</v>
      </c>
      <c r="AG9" s="85">
        <v>1309</v>
      </c>
      <c r="AH9" s="85">
        <v>311</v>
      </c>
      <c r="AI9" s="85">
        <v>-18000</v>
      </c>
      <c r="AJ9" s="85" t="s">
        <v>348</v>
      </c>
      <c r="AK9" s="85" t="s">
        <v>365</v>
      </c>
      <c r="AL9" s="90" t="s">
        <v>378</v>
      </c>
      <c r="AM9" s="85" t="s">
        <v>387</v>
      </c>
      <c r="AN9" s="87">
        <v>40541.56144675926</v>
      </c>
      <c r="AO9" s="90" t="s">
        <v>390</v>
      </c>
      <c r="AP9" s="85" t="b">
        <v>1</v>
      </c>
      <c r="AQ9" s="85" t="b">
        <v>0</v>
      </c>
      <c r="AR9" s="85" t="b">
        <v>0</v>
      </c>
      <c r="AS9" s="85" t="s">
        <v>292</v>
      </c>
      <c r="AT9" s="85">
        <v>102</v>
      </c>
      <c r="AU9" s="90" t="s">
        <v>401</v>
      </c>
      <c r="AV9" s="85" t="b">
        <v>0</v>
      </c>
      <c r="AW9" s="85" t="s">
        <v>416</v>
      </c>
      <c r="AX9" s="90" t="s">
        <v>423</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224</v>
      </c>
      <c r="B10" s="15"/>
      <c r="C10" s="15" t="s">
        <v>64</v>
      </c>
      <c r="D10" s="93">
        <v>162</v>
      </c>
      <c r="E10" s="81"/>
      <c r="F10" s="112" t="s">
        <v>411</v>
      </c>
      <c r="G10" s="15"/>
      <c r="H10" s="16" t="s">
        <v>224</v>
      </c>
      <c r="I10" s="66"/>
      <c r="J10" s="66"/>
      <c r="K10" s="114" t="s">
        <v>441</v>
      </c>
      <c r="L10" s="94">
        <v>6304.086956521739</v>
      </c>
      <c r="M10" s="95">
        <v>7692.5380859375</v>
      </c>
      <c r="N10" s="95">
        <v>9566.8671875</v>
      </c>
      <c r="O10" s="77"/>
      <c r="P10" s="96"/>
      <c r="Q10" s="96"/>
      <c r="R10" s="97"/>
      <c r="S10" s="51">
        <v>5</v>
      </c>
      <c r="T10" s="51">
        <v>0</v>
      </c>
      <c r="U10" s="52">
        <v>58</v>
      </c>
      <c r="V10" s="52">
        <v>0.052632</v>
      </c>
      <c r="W10" s="52">
        <v>0.148354</v>
      </c>
      <c r="X10" s="52">
        <v>1.803152</v>
      </c>
      <c r="Y10" s="52">
        <v>0.2</v>
      </c>
      <c r="Z10" s="52">
        <v>0</v>
      </c>
      <c r="AA10" s="82">
        <v>10</v>
      </c>
      <c r="AB10" s="82"/>
      <c r="AC10" s="98"/>
      <c r="AD10" s="85" t="s">
        <v>334</v>
      </c>
      <c r="AE10" s="85">
        <v>63</v>
      </c>
      <c r="AF10" s="85">
        <v>11</v>
      </c>
      <c r="AG10" s="85">
        <v>21</v>
      </c>
      <c r="AH10" s="85">
        <v>0</v>
      </c>
      <c r="AI10" s="85"/>
      <c r="AJ10" s="85" t="s">
        <v>349</v>
      </c>
      <c r="AK10" s="85" t="s">
        <v>366</v>
      </c>
      <c r="AL10" s="85"/>
      <c r="AM10" s="85"/>
      <c r="AN10" s="87">
        <v>43151.33855324074</v>
      </c>
      <c r="AO10" s="90" t="s">
        <v>391</v>
      </c>
      <c r="AP10" s="85" t="b">
        <v>1</v>
      </c>
      <c r="AQ10" s="85" t="b">
        <v>0</v>
      </c>
      <c r="AR10" s="85" t="b">
        <v>0</v>
      </c>
      <c r="AS10" s="85" t="s">
        <v>292</v>
      </c>
      <c r="AT10" s="85">
        <v>0</v>
      </c>
      <c r="AU10" s="85"/>
      <c r="AV10" s="85" t="b">
        <v>0</v>
      </c>
      <c r="AW10" s="85" t="s">
        <v>416</v>
      </c>
      <c r="AX10" s="90" t="s">
        <v>424</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225</v>
      </c>
      <c r="B11" s="15"/>
      <c r="C11" s="15" t="s">
        <v>64</v>
      </c>
      <c r="D11" s="93">
        <v>1000</v>
      </c>
      <c r="E11" s="81"/>
      <c r="F11" s="112" t="s">
        <v>412</v>
      </c>
      <c r="G11" s="15"/>
      <c r="H11" s="16" t="s">
        <v>225</v>
      </c>
      <c r="I11" s="66"/>
      <c r="J11" s="66"/>
      <c r="K11" s="114" t="s">
        <v>442</v>
      </c>
      <c r="L11" s="94">
        <v>1957.1304347826087</v>
      </c>
      <c r="M11" s="95">
        <v>3657.853759765625</v>
      </c>
      <c r="N11" s="95">
        <v>9181.3173828125</v>
      </c>
      <c r="O11" s="77"/>
      <c r="P11" s="96"/>
      <c r="Q11" s="96"/>
      <c r="R11" s="97"/>
      <c r="S11" s="51">
        <v>3</v>
      </c>
      <c r="T11" s="51">
        <v>0</v>
      </c>
      <c r="U11" s="52">
        <v>18</v>
      </c>
      <c r="V11" s="52">
        <v>0.043478</v>
      </c>
      <c r="W11" s="52">
        <v>0.110997</v>
      </c>
      <c r="X11" s="52">
        <v>1.128281</v>
      </c>
      <c r="Y11" s="52">
        <v>0.3333333333333333</v>
      </c>
      <c r="Z11" s="52">
        <v>0</v>
      </c>
      <c r="AA11" s="82">
        <v>11</v>
      </c>
      <c r="AB11" s="82"/>
      <c r="AC11" s="98"/>
      <c r="AD11" s="85" t="s">
        <v>335</v>
      </c>
      <c r="AE11" s="85">
        <v>4212</v>
      </c>
      <c r="AF11" s="85">
        <v>77973</v>
      </c>
      <c r="AG11" s="85">
        <v>23314</v>
      </c>
      <c r="AH11" s="85">
        <v>26651</v>
      </c>
      <c r="AI11" s="85"/>
      <c r="AJ11" s="85" t="s">
        <v>350</v>
      </c>
      <c r="AK11" s="85" t="s">
        <v>367</v>
      </c>
      <c r="AL11" s="90" t="s">
        <v>379</v>
      </c>
      <c r="AM11" s="85"/>
      <c r="AN11" s="87">
        <v>39913.802199074074</v>
      </c>
      <c r="AO11" s="90" t="s">
        <v>392</v>
      </c>
      <c r="AP11" s="85" t="b">
        <v>0</v>
      </c>
      <c r="AQ11" s="85" t="b">
        <v>0</v>
      </c>
      <c r="AR11" s="85" t="b">
        <v>1</v>
      </c>
      <c r="AS11" s="85" t="s">
        <v>292</v>
      </c>
      <c r="AT11" s="85">
        <v>1321</v>
      </c>
      <c r="AU11" s="90" t="s">
        <v>401</v>
      </c>
      <c r="AV11" s="85" t="b">
        <v>1</v>
      </c>
      <c r="AW11" s="85" t="s">
        <v>416</v>
      </c>
      <c r="AX11" s="90" t="s">
        <v>425</v>
      </c>
      <c r="AY11" s="85" t="s">
        <v>65</v>
      </c>
      <c r="AZ11" s="85" t="str">
        <f>REPLACE(INDEX(GroupVertices[Group],MATCH(Vertices[[#This Row],[Vertex]],GroupVertices[Vertex],0)),1,1,"")</f>
        <v>2</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14" t="s">
        <v>214</v>
      </c>
      <c r="B12" s="15"/>
      <c r="C12" s="15" t="s">
        <v>64</v>
      </c>
      <c r="D12" s="93">
        <v>224.3387239047339</v>
      </c>
      <c r="E12" s="81"/>
      <c r="F12" s="112" t="s">
        <v>261</v>
      </c>
      <c r="G12" s="15"/>
      <c r="H12" s="16" t="s">
        <v>214</v>
      </c>
      <c r="I12" s="66"/>
      <c r="J12" s="66"/>
      <c r="K12" s="114" t="s">
        <v>443</v>
      </c>
      <c r="L12" s="94">
        <v>218.34782608695653</v>
      </c>
      <c r="M12" s="95">
        <v>4617.79638671875</v>
      </c>
      <c r="N12" s="95">
        <v>1296.9290771484375</v>
      </c>
      <c r="O12" s="77"/>
      <c r="P12" s="96"/>
      <c r="Q12" s="96"/>
      <c r="R12" s="97"/>
      <c r="S12" s="51">
        <v>0</v>
      </c>
      <c r="T12" s="51">
        <v>2</v>
      </c>
      <c r="U12" s="52">
        <v>2</v>
      </c>
      <c r="V12" s="52">
        <v>0.5</v>
      </c>
      <c r="W12" s="52">
        <v>0</v>
      </c>
      <c r="X12" s="52">
        <v>1.459417</v>
      </c>
      <c r="Y12" s="52">
        <v>0</v>
      </c>
      <c r="Z12" s="52">
        <v>0</v>
      </c>
      <c r="AA12" s="82">
        <v>12</v>
      </c>
      <c r="AB12" s="82"/>
      <c r="AC12" s="98"/>
      <c r="AD12" s="85" t="s">
        <v>336</v>
      </c>
      <c r="AE12" s="85">
        <v>350</v>
      </c>
      <c r="AF12" s="85">
        <v>1276</v>
      </c>
      <c r="AG12" s="85">
        <v>29356</v>
      </c>
      <c r="AH12" s="85">
        <v>385</v>
      </c>
      <c r="AI12" s="85"/>
      <c r="AJ12" s="85" t="s">
        <v>351</v>
      </c>
      <c r="AK12" s="85" t="s">
        <v>368</v>
      </c>
      <c r="AL12" s="85"/>
      <c r="AM12" s="85"/>
      <c r="AN12" s="87">
        <v>40055.95199074074</v>
      </c>
      <c r="AO12" s="90" t="s">
        <v>393</v>
      </c>
      <c r="AP12" s="85" t="b">
        <v>0</v>
      </c>
      <c r="AQ12" s="85" t="b">
        <v>0</v>
      </c>
      <c r="AR12" s="85" t="b">
        <v>1</v>
      </c>
      <c r="AS12" s="85" t="s">
        <v>292</v>
      </c>
      <c r="AT12" s="85">
        <v>46</v>
      </c>
      <c r="AU12" s="90" t="s">
        <v>403</v>
      </c>
      <c r="AV12" s="85" t="b">
        <v>0</v>
      </c>
      <c r="AW12" s="85" t="s">
        <v>416</v>
      </c>
      <c r="AX12" s="90" t="s">
        <v>426</v>
      </c>
      <c r="AY12" s="85" t="s">
        <v>66</v>
      </c>
      <c r="AZ12" s="85" t="str">
        <f>REPLACE(INDEX(GroupVertices[Group],MATCH(Vertices[[#This Row],[Vertex]],GroupVertices[Vertex],0)),1,1,"")</f>
        <v>4</v>
      </c>
      <c r="BA12" s="51" t="s">
        <v>245</v>
      </c>
      <c r="BB12" s="51" t="s">
        <v>245</v>
      </c>
      <c r="BC12" s="51" t="s">
        <v>252</v>
      </c>
      <c r="BD12" s="51" t="s">
        <v>252</v>
      </c>
      <c r="BE12" s="51"/>
      <c r="BF12" s="51"/>
      <c r="BG12" s="131" t="s">
        <v>670</v>
      </c>
      <c r="BH12" s="131" t="s">
        <v>670</v>
      </c>
      <c r="BI12" s="131" t="s">
        <v>682</v>
      </c>
      <c r="BJ12" s="131" t="s">
        <v>682</v>
      </c>
      <c r="BK12" s="131">
        <v>2</v>
      </c>
      <c r="BL12" s="134">
        <v>5.128205128205129</v>
      </c>
      <c r="BM12" s="131">
        <v>1</v>
      </c>
      <c r="BN12" s="134">
        <v>2.5641025641025643</v>
      </c>
      <c r="BO12" s="131">
        <v>0</v>
      </c>
      <c r="BP12" s="134">
        <v>0</v>
      </c>
      <c r="BQ12" s="131">
        <v>36</v>
      </c>
      <c r="BR12" s="134">
        <v>92.3076923076923</v>
      </c>
      <c r="BS12" s="131">
        <v>39</v>
      </c>
      <c r="BT12" s="2"/>
      <c r="BU12" s="3"/>
      <c r="BV12" s="3"/>
      <c r="BW12" s="3"/>
      <c r="BX12" s="3"/>
    </row>
    <row r="13" spans="1:76" ht="15">
      <c r="A13" s="14" t="s">
        <v>226</v>
      </c>
      <c r="B13" s="15"/>
      <c r="C13" s="15" t="s">
        <v>64</v>
      </c>
      <c r="D13" s="93">
        <v>1000</v>
      </c>
      <c r="E13" s="81"/>
      <c r="F13" s="112" t="s">
        <v>413</v>
      </c>
      <c r="G13" s="15"/>
      <c r="H13" s="16" t="s">
        <v>226</v>
      </c>
      <c r="I13" s="66"/>
      <c r="J13" s="66"/>
      <c r="K13" s="114" t="s">
        <v>444</v>
      </c>
      <c r="L13" s="94">
        <v>1</v>
      </c>
      <c r="M13" s="95">
        <v>4617.79638671875</v>
      </c>
      <c r="N13" s="95">
        <v>3184.9755859375</v>
      </c>
      <c r="O13" s="77"/>
      <c r="P13" s="96"/>
      <c r="Q13" s="96"/>
      <c r="R13" s="97"/>
      <c r="S13" s="51">
        <v>1</v>
      </c>
      <c r="T13" s="51">
        <v>0</v>
      </c>
      <c r="U13" s="52">
        <v>0</v>
      </c>
      <c r="V13" s="52">
        <v>0.333333</v>
      </c>
      <c r="W13" s="52">
        <v>0</v>
      </c>
      <c r="X13" s="52">
        <v>0.770249</v>
      </c>
      <c r="Y13" s="52">
        <v>0</v>
      </c>
      <c r="Z13" s="52">
        <v>0</v>
      </c>
      <c r="AA13" s="82">
        <v>13</v>
      </c>
      <c r="AB13" s="82"/>
      <c r="AC13" s="98"/>
      <c r="AD13" s="85" t="s">
        <v>337</v>
      </c>
      <c r="AE13" s="85">
        <v>1372</v>
      </c>
      <c r="AF13" s="85">
        <v>48453</v>
      </c>
      <c r="AG13" s="85">
        <v>15673</v>
      </c>
      <c r="AH13" s="85">
        <v>13063</v>
      </c>
      <c r="AI13" s="85"/>
      <c r="AJ13" s="85" t="s">
        <v>352</v>
      </c>
      <c r="AK13" s="85" t="s">
        <v>369</v>
      </c>
      <c r="AL13" s="90" t="s">
        <v>380</v>
      </c>
      <c r="AM13" s="85"/>
      <c r="AN13" s="87">
        <v>39863.97546296296</v>
      </c>
      <c r="AO13" s="90" t="s">
        <v>394</v>
      </c>
      <c r="AP13" s="85" t="b">
        <v>0</v>
      </c>
      <c r="AQ13" s="85" t="b">
        <v>0</v>
      </c>
      <c r="AR13" s="85" t="b">
        <v>1</v>
      </c>
      <c r="AS13" s="85" t="s">
        <v>292</v>
      </c>
      <c r="AT13" s="85">
        <v>843</v>
      </c>
      <c r="AU13" s="90" t="s">
        <v>401</v>
      </c>
      <c r="AV13" s="85" t="b">
        <v>1</v>
      </c>
      <c r="AW13" s="85" t="s">
        <v>416</v>
      </c>
      <c r="AX13" s="90" t="s">
        <v>427</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227</v>
      </c>
      <c r="B14" s="15"/>
      <c r="C14" s="15" t="s">
        <v>64</v>
      </c>
      <c r="D14" s="93">
        <v>169.29338429873567</v>
      </c>
      <c r="E14" s="81"/>
      <c r="F14" s="112" t="s">
        <v>414</v>
      </c>
      <c r="G14" s="15"/>
      <c r="H14" s="16" t="s">
        <v>227</v>
      </c>
      <c r="I14" s="66"/>
      <c r="J14" s="66"/>
      <c r="K14" s="114" t="s">
        <v>445</v>
      </c>
      <c r="L14" s="94">
        <v>1</v>
      </c>
      <c r="M14" s="95">
        <v>6537.68310546875</v>
      </c>
      <c r="N14" s="95">
        <v>3184.9755859375</v>
      </c>
      <c r="O14" s="77"/>
      <c r="P14" s="96"/>
      <c r="Q14" s="96"/>
      <c r="R14" s="97"/>
      <c r="S14" s="51">
        <v>1</v>
      </c>
      <c r="T14" s="51">
        <v>0</v>
      </c>
      <c r="U14" s="52">
        <v>0</v>
      </c>
      <c r="V14" s="52">
        <v>0.333333</v>
      </c>
      <c r="W14" s="52">
        <v>0</v>
      </c>
      <c r="X14" s="52">
        <v>0.770249</v>
      </c>
      <c r="Y14" s="52">
        <v>0</v>
      </c>
      <c r="Z14" s="52">
        <v>0</v>
      </c>
      <c r="AA14" s="82">
        <v>14</v>
      </c>
      <c r="AB14" s="82"/>
      <c r="AC14" s="98"/>
      <c r="AD14" s="85" t="s">
        <v>338</v>
      </c>
      <c r="AE14" s="85">
        <v>111</v>
      </c>
      <c r="AF14" s="85">
        <v>159</v>
      </c>
      <c r="AG14" s="85">
        <v>584</v>
      </c>
      <c r="AH14" s="85">
        <v>100</v>
      </c>
      <c r="AI14" s="85">
        <v>-14400</v>
      </c>
      <c r="AJ14" s="85" t="s">
        <v>353</v>
      </c>
      <c r="AK14" s="85" t="s">
        <v>301</v>
      </c>
      <c r="AL14" s="90" t="s">
        <v>381</v>
      </c>
      <c r="AM14" s="85" t="s">
        <v>387</v>
      </c>
      <c r="AN14" s="87">
        <v>39986.084814814814</v>
      </c>
      <c r="AO14" s="90" t="s">
        <v>395</v>
      </c>
      <c r="AP14" s="85" t="b">
        <v>0</v>
      </c>
      <c r="AQ14" s="85" t="b">
        <v>0</v>
      </c>
      <c r="AR14" s="85" t="b">
        <v>1</v>
      </c>
      <c r="AS14" s="85" t="s">
        <v>292</v>
      </c>
      <c r="AT14" s="85">
        <v>0</v>
      </c>
      <c r="AU14" s="90" t="s">
        <v>404</v>
      </c>
      <c r="AV14" s="85" t="b">
        <v>0</v>
      </c>
      <c r="AW14" s="85" t="s">
        <v>416</v>
      </c>
      <c r="AX14" s="90" t="s">
        <v>428</v>
      </c>
      <c r="AY14" s="85" t="s">
        <v>65</v>
      </c>
      <c r="AZ14" s="85" t="str">
        <f>REPLACE(INDEX(GroupVertices[Group],MATCH(Vertices[[#This Row],[Vertex]],GroupVertices[Vertex],0)),1,1,"")</f>
        <v>4</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215</v>
      </c>
      <c r="B15" s="15"/>
      <c r="C15" s="15" t="s">
        <v>64</v>
      </c>
      <c r="D15" s="93">
        <v>397.0145251396648</v>
      </c>
      <c r="E15" s="81"/>
      <c r="F15" s="112" t="s">
        <v>262</v>
      </c>
      <c r="G15" s="15"/>
      <c r="H15" s="16" t="s">
        <v>215</v>
      </c>
      <c r="I15" s="66"/>
      <c r="J15" s="66"/>
      <c r="K15" s="114" t="s">
        <v>446</v>
      </c>
      <c r="L15" s="94">
        <v>218.34782608695653</v>
      </c>
      <c r="M15" s="95">
        <v>7497.62548828125</v>
      </c>
      <c r="N15" s="95">
        <v>9287.6494140625</v>
      </c>
      <c r="O15" s="77"/>
      <c r="P15" s="96"/>
      <c r="Q15" s="96"/>
      <c r="R15" s="97"/>
      <c r="S15" s="51">
        <v>1</v>
      </c>
      <c r="T15" s="51">
        <v>3</v>
      </c>
      <c r="U15" s="52">
        <v>2</v>
      </c>
      <c r="V15" s="52">
        <v>0.038462</v>
      </c>
      <c r="W15" s="52">
        <v>0.1133</v>
      </c>
      <c r="X15" s="52">
        <v>1.090729</v>
      </c>
      <c r="Y15" s="52">
        <v>0.3333333333333333</v>
      </c>
      <c r="Z15" s="52">
        <v>0.3333333333333333</v>
      </c>
      <c r="AA15" s="82">
        <v>15</v>
      </c>
      <c r="AB15" s="82"/>
      <c r="AC15" s="98"/>
      <c r="AD15" s="85" t="s">
        <v>339</v>
      </c>
      <c r="AE15" s="85">
        <v>4516</v>
      </c>
      <c r="AF15" s="85">
        <v>4780</v>
      </c>
      <c r="AG15" s="85">
        <v>17731</v>
      </c>
      <c r="AH15" s="85">
        <v>13590</v>
      </c>
      <c r="AI15" s="85"/>
      <c r="AJ15" s="85" t="s">
        <v>354</v>
      </c>
      <c r="AK15" s="85" t="s">
        <v>370</v>
      </c>
      <c r="AL15" s="90" t="s">
        <v>382</v>
      </c>
      <c r="AM15" s="85"/>
      <c r="AN15" s="87">
        <v>41038.89644675926</v>
      </c>
      <c r="AO15" s="90" t="s">
        <v>396</v>
      </c>
      <c r="AP15" s="85" t="b">
        <v>0</v>
      </c>
      <c r="AQ15" s="85" t="b">
        <v>0</v>
      </c>
      <c r="AR15" s="85" t="b">
        <v>0</v>
      </c>
      <c r="AS15" s="85" t="s">
        <v>292</v>
      </c>
      <c r="AT15" s="85">
        <v>53</v>
      </c>
      <c r="AU15" s="90" t="s">
        <v>405</v>
      </c>
      <c r="AV15" s="85" t="b">
        <v>0</v>
      </c>
      <c r="AW15" s="85" t="s">
        <v>416</v>
      </c>
      <c r="AX15" s="90" t="s">
        <v>429</v>
      </c>
      <c r="AY15" s="85" t="s">
        <v>66</v>
      </c>
      <c r="AZ15" s="85" t="str">
        <f>REPLACE(INDEX(GroupVertices[Group],MATCH(Vertices[[#This Row],[Vertex]],GroupVertices[Vertex],0)),1,1,"")</f>
        <v>2</v>
      </c>
      <c r="BA15" s="51"/>
      <c r="BB15" s="51"/>
      <c r="BC15" s="51"/>
      <c r="BD15" s="51"/>
      <c r="BE15" s="51" t="s">
        <v>254</v>
      </c>
      <c r="BF15" s="51" t="s">
        <v>254</v>
      </c>
      <c r="BG15" s="131" t="s">
        <v>671</v>
      </c>
      <c r="BH15" s="131" t="s">
        <v>677</v>
      </c>
      <c r="BI15" s="131" t="s">
        <v>683</v>
      </c>
      <c r="BJ15" s="131" t="s">
        <v>688</v>
      </c>
      <c r="BK15" s="131">
        <v>1</v>
      </c>
      <c r="BL15" s="134">
        <v>4.3478260869565215</v>
      </c>
      <c r="BM15" s="131">
        <v>0</v>
      </c>
      <c r="BN15" s="134">
        <v>0</v>
      </c>
      <c r="BO15" s="131">
        <v>0</v>
      </c>
      <c r="BP15" s="134">
        <v>0</v>
      </c>
      <c r="BQ15" s="131">
        <v>22</v>
      </c>
      <c r="BR15" s="134">
        <v>95.65217391304348</v>
      </c>
      <c r="BS15" s="131">
        <v>23</v>
      </c>
      <c r="BT15" s="2"/>
      <c r="BU15" s="3"/>
      <c r="BV15" s="3"/>
      <c r="BW15" s="3"/>
      <c r="BX15" s="3"/>
    </row>
    <row r="16" spans="1:76" ht="15">
      <c r="A16" s="14" t="s">
        <v>216</v>
      </c>
      <c r="B16" s="15"/>
      <c r="C16" s="15" t="s">
        <v>64</v>
      </c>
      <c r="D16" s="93">
        <v>289.6835048515143</v>
      </c>
      <c r="E16" s="81"/>
      <c r="F16" s="112" t="s">
        <v>263</v>
      </c>
      <c r="G16" s="15"/>
      <c r="H16" s="16" t="s">
        <v>216</v>
      </c>
      <c r="I16" s="66"/>
      <c r="J16" s="66"/>
      <c r="K16" s="114" t="s">
        <v>447</v>
      </c>
      <c r="L16" s="94">
        <v>2609.1739130434785</v>
      </c>
      <c r="M16" s="95">
        <v>5107.7138671875</v>
      </c>
      <c r="N16" s="95">
        <v>7159.20068359375</v>
      </c>
      <c r="O16" s="77"/>
      <c r="P16" s="96"/>
      <c r="Q16" s="96"/>
      <c r="R16" s="97"/>
      <c r="S16" s="51">
        <v>1</v>
      </c>
      <c r="T16" s="51">
        <v>4</v>
      </c>
      <c r="U16" s="52">
        <v>24</v>
      </c>
      <c r="V16" s="52">
        <v>0.04</v>
      </c>
      <c r="W16" s="52">
        <v>0.12159</v>
      </c>
      <c r="X16" s="52">
        <v>1.480088</v>
      </c>
      <c r="Y16" s="52">
        <v>0.16666666666666666</v>
      </c>
      <c r="Z16" s="52">
        <v>0.25</v>
      </c>
      <c r="AA16" s="82">
        <v>16</v>
      </c>
      <c r="AB16" s="82"/>
      <c r="AC16" s="98"/>
      <c r="AD16" s="85" t="s">
        <v>340</v>
      </c>
      <c r="AE16" s="85">
        <v>3958</v>
      </c>
      <c r="AF16" s="85">
        <v>2602</v>
      </c>
      <c r="AG16" s="85">
        <v>5614</v>
      </c>
      <c r="AH16" s="85">
        <v>2783</v>
      </c>
      <c r="AI16" s="85"/>
      <c r="AJ16" s="85" t="s">
        <v>355</v>
      </c>
      <c r="AK16" s="85"/>
      <c r="AL16" s="90" t="s">
        <v>383</v>
      </c>
      <c r="AM16" s="85"/>
      <c r="AN16" s="87">
        <v>41358.950104166666</v>
      </c>
      <c r="AO16" s="90" t="s">
        <v>397</v>
      </c>
      <c r="AP16" s="85" t="b">
        <v>1</v>
      </c>
      <c r="AQ16" s="85" t="b">
        <v>0</v>
      </c>
      <c r="AR16" s="85" t="b">
        <v>0</v>
      </c>
      <c r="AS16" s="85" t="s">
        <v>292</v>
      </c>
      <c r="AT16" s="85">
        <v>136</v>
      </c>
      <c r="AU16" s="90" t="s">
        <v>401</v>
      </c>
      <c r="AV16" s="85" t="b">
        <v>0</v>
      </c>
      <c r="AW16" s="85" t="s">
        <v>416</v>
      </c>
      <c r="AX16" s="90" t="s">
        <v>430</v>
      </c>
      <c r="AY16" s="85" t="s">
        <v>66</v>
      </c>
      <c r="AZ16" s="85" t="str">
        <f>REPLACE(INDEX(GroupVertices[Group],MATCH(Vertices[[#This Row],[Vertex]],GroupVertices[Vertex],0)),1,1,"")</f>
        <v>2</v>
      </c>
      <c r="BA16" s="51" t="s">
        <v>660</v>
      </c>
      <c r="BB16" s="51" t="s">
        <v>660</v>
      </c>
      <c r="BC16" s="51" t="s">
        <v>252</v>
      </c>
      <c r="BD16" s="51" t="s">
        <v>252</v>
      </c>
      <c r="BE16" s="51" t="s">
        <v>665</v>
      </c>
      <c r="BF16" s="51" t="s">
        <v>665</v>
      </c>
      <c r="BG16" s="131" t="s">
        <v>672</v>
      </c>
      <c r="BH16" s="131" t="s">
        <v>678</v>
      </c>
      <c r="BI16" s="131" t="s">
        <v>684</v>
      </c>
      <c r="BJ16" s="131" t="s">
        <v>689</v>
      </c>
      <c r="BK16" s="131">
        <v>4</v>
      </c>
      <c r="BL16" s="134">
        <v>5.2631578947368425</v>
      </c>
      <c r="BM16" s="131">
        <v>1</v>
      </c>
      <c r="BN16" s="134">
        <v>1.3157894736842106</v>
      </c>
      <c r="BO16" s="131">
        <v>0</v>
      </c>
      <c r="BP16" s="134">
        <v>0</v>
      </c>
      <c r="BQ16" s="131">
        <v>71</v>
      </c>
      <c r="BR16" s="134">
        <v>93.42105263157895</v>
      </c>
      <c r="BS16" s="131">
        <v>76</v>
      </c>
      <c r="BT16" s="2"/>
      <c r="BU16" s="3"/>
      <c r="BV16" s="3"/>
      <c r="BW16" s="3"/>
      <c r="BX16" s="3"/>
    </row>
    <row r="17" spans="1:76" ht="15">
      <c r="A17" s="14" t="s">
        <v>228</v>
      </c>
      <c r="B17" s="15"/>
      <c r="C17" s="15" t="s">
        <v>64</v>
      </c>
      <c r="D17" s="93">
        <v>440.18347544839753</v>
      </c>
      <c r="E17" s="81"/>
      <c r="F17" s="112" t="s">
        <v>415</v>
      </c>
      <c r="G17" s="15"/>
      <c r="H17" s="16" t="s">
        <v>228</v>
      </c>
      <c r="I17" s="66"/>
      <c r="J17" s="66"/>
      <c r="K17" s="114" t="s">
        <v>448</v>
      </c>
      <c r="L17" s="94">
        <v>1</v>
      </c>
      <c r="M17" s="95">
        <v>4565.42138671875</v>
      </c>
      <c r="N17" s="95">
        <v>4481.90478515625</v>
      </c>
      <c r="O17" s="77"/>
      <c r="P17" s="96"/>
      <c r="Q17" s="96"/>
      <c r="R17" s="97"/>
      <c r="S17" s="51">
        <v>1</v>
      </c>
      <c r="T17" s="51">
        <v>0</v>
      </c>
      <c r="U17" s="52">
        <v>0</v>
      </c>
      <c r="V17" s="52">
        <v>0.027778</v>
      </c>
      <c r="W17" s="52">
        <v>0.036163</v>
      </c>
      <c r="X17" s="52">
        <v>0.464517</v>
      </c>
      <c r="Y17" s="52">
        <v>0</v>
      </c>
      <c r="Z17" s="52">
        <v>0</v>
      </c>
      <c r="AA17" s="82">
        <v>17</v>
      </c>
      <c r="AB17" s="82"/>
      <c r="AC17" s="98"/>
      <c r="AD17" s="85" t="s">
        <v>341</v>
      </c>
      <c r="AE17" s="85">
        <v>2532</v>
      </c>
      <c r="AF17" s="85">
        <v>5656</v>
      </c>
      <c r="AG17" s="85">
        <v>4128</v>
      </c>
      <c r="AH17" s="85">
        <v>1606</v>
      </c>
      <c r="AI17" s="85"/>
      <c r="AJ17" s="85" t="s">
        <v>356</v>
      </c>
      <c r="AK17" s="85" t="s">
        <v>366</v>
      </c>
      <c r="AL17" s="90" t="s">
        <v>384</v>
      </c>
      <c r="AM17" s="85"/>
      <c r="AN17" s="87">
        <v>39918.86010416667</v>
      </c>
      <c r="AO17" s="90" t="s">
        <v>398</v>
      </c>
      <c r="AP17" s="85" t="b">
        <v>0</v>
      </c>
      <c r="AQ17" s="85" t="b">
        <v>0</v>
      </c>
      <c r="AR17" s="85" t="b">
        <v>1</v>
      </c>
      <c r="AS17" s="85" t="s">
        <v>292</v>
      </c>
      <c r="AT17" s="85">
        <v>232</v>
      </c>
      <c r="AU17" s="90" t="s">
        <v>401</v>
      </c>
      <c r="AV17" s="85" t="b">
        <v>1</v>
      </c>
      <c r="AW17" s="85" t="s">
        <v>416</v>
      </c>
      <c r="AX17" s="90" t="s">
        <v>431</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217</v>
      </c>
      <c r="B18" s="15"/>
      <c r="C18" s="15" t="s">
        <v>64</v>
      </c>
      <c r="D18" s="93">
        <v>222.02258159364894</v>
      </c>
      <c r="E18" s="81"/>
      <c r="F18" s="112" t="s">
        <v>264</v>
      </c>
      <c r="G18" s="15"/>
      <c r="H18" s="16" t="s">
        <v>217</v>
      </c>
      <c r="I18" s="66"/>
      <c r="J18" s="66"/>
      <c r="K18" s="114" t="s">
        <v>449</v>
      </c>
      <c r="L18" s="94">
        <v>1</v>
      </c>
      <c r="M18" s="95">
        <v>8094.65673828125</v>
      </c>
      <c r="N18" s="95">
        <v>2764.429443359375</v>
      </c>
      <c r="O18" s="77"/>
      <c r="P18" s="96"/>
      <c r="Q18" s="96"/>
      <c r="R18" s="97"/>
      <c r="S18" s="51">
        <v>1</v>
      </c>
      <c r="T18" s="51">
        <v>2</v>
      </c>
      <c r="U18" s="52">
        <v>0</v>
      </c>
      <c r="V18" s="52">
        <v>0.034483</v>
      </c>
      <c r="W18" s="52">
        <v>0.062802</v>
      </c>
      <c r="X18" s="52">
        <v>0.793969</v>
      </c>
      <c r="Y18" s="52">
        <v>0.5</v>
      </c>
      <c r="Z18" s="52">
        <v>0.5</v>
      </c>
      <c r="AA18" s="82">
        <v>18</v>
      </c>
      <c r="AB18" s="82"/>
      <c r="AC18" s="98"/>
      <c r="AD18" s="85" t="s">
        <v>342</v>
      </c>
      <c r="AE18" s="85">
        <v>2</v>
      </c>
      <c r="AF18" s="85">
        <v>1229</v>
      </c>
      <c r="AG18" s="85">
        <v>8363</v>
      </c>
      <c r="AH18" s="85">
        <v>1841</v>
      </c>
      <c r="AI18" s="85"/>
      <c r="AJ18" s="85" t="s">
        <v>357</v>
      </c>
      <c r="AK18" s="85" t="s">
        <v>371</v>
      </c>
      <c r="AL18" s="90" t="s">
        <v>385</v>
      </c>
      <c r="AM18" s="85"/>
      <c r="AN18" s="87">
        <v>41801.80944444444</v>
      </c>
      <c r="AO18" s="90" t="s">
        <v>399</v>
      </c>
      <c r="AP18" s="85" t="b">
        <v>1</v>
      </c>
      <c r="AQ18" s="85" t="b">
        <v>0</v>
      </c>
      <c r="AR18" s="85" t="b">
        <v>0</v>
      </c>
      <c r="AS18" s="85" t="s">
        <v>292</v>
      </c>
      <c r="AT18" s="85">
        <v>15</v>
      </c>
      <c r="AU18" s="90" t="s">
        <v>401</v>
      </c>
      <c r="AV18" s="85" t="b">
        <v>0</v>
      </c>
      <c r="AW18" s="85" t="s">
        <v>416</v>
      </c>
      <c r="AX18" s="90" t="s">
        <v>432</v>
      </c>
      <c r="AY18" s="85" t="s">
        <v>66</v>
      </c>
      <c r="AZ18" s="85" t="str">
        <f>REPLACE(INDEX(GroupVertices[Group],MATCH(Vertices[[#This Row],[Vertex]],GroupVertices[Vertex],0)),1,1,"")</f>
        <v>3</v>
      </c>
      <c r="BA18" s="51" t="s">
        <v>250</v>
      </c>
      <c r="BB18" s="51" t="s">
        <v>250</v>
      </c>
      <c r="BC18" s="51" t="s">
        <v>252</v>
      </c>
      <c r="BD18" s="51" t="s">
        <v>252</v>
      </c>
      <c r="BE18" s="51" t="s">
        <v>258</v>
      </c>
      <c r="BF18" s="51" t="s">
        <v>258</v>
      </c>
      <c r="BG18" s="131" t="s">
        <v>673</v>
      </c>
      <c r="BH18" s="131" t="s">
        <v>673</v>
      </c>
      <c r="BI18" s="131" t="s">
        <v>625</v>
      </c>
      <c r="BJ18" s="131" t="s">
        <v>625</v>
      </c>
      <c r="BK18" s="131">
        <v>1</v>
      </c>
      <c r="BL18" s="134">
        <v>12.5</v>
      </c>
      <c r="BM18" s="131">
        <v>0</v>
      </c>
      <c r="BN18" s="134">
        <v>0</v>
      </c>
      <c r="BO18" s="131">
        <v>0</v>
      </c>
      <c r="BP18" s="134">
        <v>0</v>
      </c>
      <c r="BQ18" s="131">
        <v>7</v>
      </c>
      <c r="BR18" s="134">
        <v>87.5</v>
      </c>
      <c r="BS18" s="131">
        <v>8</v>
      </c>
      <c r="BT18" s="2"/>
      <c r="BU18" s="3"/>
      <c r="BV18" s="3"/>
      <c r="BW18" s="3"/>
      <c r="BX18" s="3"/>
    </row>
    <row r="19" spans="1:76" ht="15">
      <c r="A19" s="99" t="s">
        <v>218</v>
      </c>
      <c r="B19" s="100"/>
      <c r="C19" s="100" t="s">
        <v>64</v>
      </c>
      <c r="D19" s="101">
        <v>165.10461628932666</v>
      </c>
      <c r="E19" s="102"/>
      <c r="F19" s="113" t="s">
        <v>265</v>
      </c>
      <c r="G19" s="100"/>
      <c r="H19" s="103" t="s">
        <v>218</v>
      </c>
      <c r="I19" s="104"/>
      <c r="J19" s="104"/>
      <c r="K19" s="115" t="s">
        <v>450</v>
      </c>
      <c r="L19" s="105">
        <v>1</v>
      </c>
      <c r="M19" s="106">
        <v>9758.0888671875</v>
      </c>
      <c r="N19" s="106">
        <v>7291.5986328125</v>
      </c>
      <c r="O19" s="107"/>
      <c r="P19" s="108"/>
      <c r="Q19" s="108"/>
      <c r="R19" s="109"/>
      <c r="S19" s="51">
        <v>1</v>
      </c>
      <c r="T19" s="51">
        <v>2</v>
      </c>
      <c r="U19" s="52">
        <v>0</v>
      </c>
      <c r="V19" s="52">
        <v>0.034483</v>
      </c>
      <c r="W19" s="52">
        <v>0.062802</v>
      </c>
      <c r="X19" s="52">
        <v>0.793969</v>
      </c>
      <c r="Y19" s="52">
        <v>0.5</v>
      </c>
      <c r="Z19" s="52">
        <v>0.5</v>
      </c>
      <c r="AA19" s="110">
        <v>19</v>
      </c>
      <c r="AB19" s="110"/>
      <c r="AC19" s="111"/>
      <c r="AD19" s="85" t="s">
        <v>343</v>
      </c>
      <c r="AE19" s="85">
        <v>64</v>
      </c>
      <c r="AF19" s="85">
        <v>74</v>
      </c>
      <c r="AG19" s="85">
        <v>1078</v>
      </c>
      <c r="AH19" s="85">
        <v>147</v>
      </c>
      <c r="AI19" s="85"/>
      <c r="AJ19" s="85" t="s">
        <v>358</v>
      </c>
      <c r="AK19" s="85" t="s">
        <v>366</v>
      </c>
      <c r="AL19" s="90" t="s">
        <v>386</v>
      </c>
      <c r="AM19" s="85"/>
      <c r="AN19" s="87">
        <v>42017.162141203706</v>
      </c>
      <c r="AO19" s="90" t="s">
        <v>400</v>
      </c>
      <c r="AP19" s="85" t="b">
        <v>1</v>
      </c>
      <c r="AQ19" s="85" t="b">
        <v>0</v>
      </c>
      <c r="AR19" s="85" t="b">
        <v>0</v>
      </c>
      <c r="AS19" s="85" t="s">
        <v>292</v>
      </c>
      <c r="AT19" s="85">
        <v>2</v>
      </c>
      <c r="AU19" s="90" t="s">
        <v>401</v>
      </c>
      <c r="AV19" s="85" t="b">
        <v>0</v>
      </c>
      <c r="AW19" s="85" t="s">
        <v>416</v>
      </c>
      <c r="AX19" s="90" t="s">
        <v>433</v>
      </c>
      <c r="AY19" s="85" t="s">
        <v>66</v>
      </c>
      <c r="AZ19" s="85" t="str">
        <f>REPLACE(INDEX(GroupVertices[Group],MATCH(Vertices[[#This Row],[Vertex]],GroupVertices[Vertex],0)),1,1,"")</f>
        <v>3</v>
      </c>
      <c r="BA19" s="51"/>
      <c r="BB19" s="51"/>
      <c r="BC19" s="51"/>
      <c r="BD19" s="51"/>
      <c r="BE19" s="51" t="s">
        <v>258</v>
      </c>
      <c r="BF19" s="51" t="s">
        <v>258</v>
      </c>
      <c r="BG19" s="131" t="s">
        <v>674</v>
      </c>
      <c r="BH19" s="131" t="s">
        <v>674</v>
      </c>
      <c r="BI19" s="131" t="s">
        <v>685</v>
      </c>
      <c r="BJ19" s="131" t="s">
        <v>685</v>
      </c>
      <c r="BK19" s="131">
        <v>1</v>
      </c>
      <c r="BL19" s="134">
        <v>10</v>
      </c>
      <c r="BM19" s="131">
        <v>0</v>
      </c>
      <c r="BN19" s="134">
        <v>0</v>
      </c>
      <c r="BO19" s="131">
        <v>0</v>
      </c>
      <c r="BP19" s="134">
        <v>0</v>
      </c>
      <c r="BQ19" s="131">
        <v>9</v>
      </c>
      <c r="BR19" s="134">
        <v>90</v>
      </c>
      <c r="BS19" s="131">
        <v>10</v>
      </c>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3" r:id="rId1" display="https://t.co/AHusCRFNQj"/>
    <hyperlink ref="AL4" r:id="rId2" display="http://t.co/Q1tjVSeRQy"/>
    <hyperlink ref="AL5" r:id="rId3" display="http://www.visitnewengland.com/"/>
    <hyperlink ref="AL6" r:id="rId4" display="http://t.co/t6yXIZSijz"/>
    <hyperlink ref="AL7" r:id="rId5" display="https://t.co/CD5RcJkcW1"/>
    <hyperlink ref="AL8" r:id="rId6" display="https://t.co/aOSd35jHmv"/>
    <hyperlink ref="AL9" r:id="rId7" display="http://t.co/mLzBNmYXaV"/>
    <hyperlink ref="AL11" r:id="rId8" display="https://www.massvacation.com/"/>
    <hyperlink ref="AL13" r:id="rId9" display="http://t.co/TiZZ3JF9vj"/>
    <hyperlink ref="AL14" r:id="rId10" display="https://t.co/ixFW7sEogj"/>
    <hyperlink ref="AL15" r:id="rId11" display="http://t.co/l4TVYPJWgf"/>
    <hyperlink ref="AL16" r:id="rId12" display="https://t.co/9cWIjnVXis"/>
    <hyperlink ref="AL17" r:id="rId13" display="https://bit.ly/2ADf9k6"/>
    <hyperlink ref="AL18" r:id="rId14" display="https://t.co/4BTKpCWkQ3"/>
    <hyperlink ref="AL19" r:id="rId15" display="https://t.co/SO1kOOXbDk"/>
    <hyperlink ref="AO3" r:id="rId16" display="https://pbs.twimg.com/profile_banners/4829933229/1454013467"/>
    <hyperlink ref="AO8" r:id="rId17" display="https://pbs.twimg.com/profile_banners/43404666/1536328159"/>
    <hyperlink ref="AO9" r:id="rId18" display="https://pbs.twimg.com/profile_banners/231787632/1424740353"/>
    <hyperlink ref="AO10" r:id="rId19" display="https://pbs.twimg.com/profile_banners/965860452348637184/1519928931"/>
    <hyperlink ref="AO11" r:id="rId20" display="https://pbs.twimg.com/profile_banners/30288680/1543593059"/>
    <hyperlink ref="AO12" r:id="rId21" display="https://pbs.twimg.com/profile_banners/70236851/1545176073"/>
    <hyperlink ref="AO13" r:id="rId22" display="https://pbs.twimg.com/profile_banners/21351987/1543521688"/>
    <hyperlink ref="AO14" r:id="rId23" display="https://pbs.twimg.com/profile_banners/49501316/1429647669"/>
    <hyperlink ref="AO15" r:id="rId24" display="https://pbs.twimg.com/profile_banners/575772555/1428089313"/>
    <hyperlink ref="AO16" r:id="rId25" display="https://pbs.twimg.com/profile_banners/1301480125/1427387597"/>
    <hyperlink ref="AO17" r:id="rId26" display="https://pbs.twimg.com/profile_banners/31512743/1517254576"/>
    <hyperlink ref="AO18" r:id="rId27" display="https://pbs.twimg.com/profile_banners/2601896248/1402514801"/>
    <hyperlink ref="AO19" r:id="rId28" display="https://pbs.twimg.com/profile_banners/2975807399/1463072080"/>
    <hyperlink ref="AU3" r:id="rId29" display="http://abs.twimg.com/images/themes/theme1/bg.png"/>
    <hyperlink ref="AU4" r:id="rId30" display="http://abs.twimg.com/images/themes/theme1/bg.png"/>
    <hyperlink ref="AU5" r:id="rId31" display="http://abs.twimg.com/images/themes/theme12/bg.gif"/>
    <hyperlink ref="AU6" r:id="rId32" display="http://abs.twimg.com/images/themes/theme1/bg.png"/>
    <hyperlink ref="AU7" r:id="rId33" display="http://abs.twimg.com/images/themes/theme1/bg.png"/>
    <hyperlink ref="AU8" r:id="rId34" display="http://abs.twimg.com/images/themes/theme1/bg.png"/>
    <hyperlink ref="AU9" r:id="rId35" display="http://abs.twimg.com/images/themes/theme1/bg.png"/>
    <hyperlink ref="AU11" r:id="rId36" display="http://abs.twimg.com/images/themes/theme1/bg.png"/>
    <hyperlink ref="AU12" r:id="rId37" display="http://abs.twimg.com/images/themes/theme9/bg.gif"/>
    <hyperlink ref="AU13" r:id="rId38" display="http://abs.twimg.com/images/themes/theme1/bg.png"/>
    <hyperlink ref="AU14" r:id="rId39" display="http://pbs.twimg.com/profile_background_images/110429160/g_rg_SheaButter.jpg"/>
    <hyperlink ref="AU15" r:id="rId40" display="http://abs.twimg.com/images/themes/theme17/bg.gif"/>
    <hyperlink ref="AU16" r:id="rId41" display="http://abs.twimg.com/images/themes/theme1/bg.png"/>
    <hyperlink ref="AU17" r:id="rId42" display="http://abs.twimg.com/images/themes/theme1/bg.png"/>
    <hyperlink ref="AU18" r:id="rId43" display="http://abs.twimg.com/images/themes/theme1/bg.png"/>
    <hyperlink ref="AU19" r:id="rId44" display="http://abs.twimg.com/images/themes/theme1/bg.png"/>
    <hyperlink ref="F3" r:id="rId45" display="http://pbs.twimg.com/profile_images/692809797104603136/HLNsI6zZ_normal.jpg"/>
    <hyperlink ref="F4" r:id="rId46" display="http://pbs.twimg.com/profile_images/303048483/q_s_nuts_logo_normal.jpg"/>
    <hyperlink ref="F5" r:id="rId47" display="http://pbs.twimg.com/profile_images/928293765336457216/cFNme3NU_normal.jpg"/>
    <hyperlink ref="F6" r:id="rId48" display="http://pbs.twimg.com/profile_images/483041811552681984/tmSFoMZv_normal.jpeg"/>
    <hyperlink ref="F7" r:id="rId49" display="http://pbs.twimg.com/profile_images/521140557238657024/tCiNpd1r_normal.jpeg"/>
    <hyperlink ref="F8" r:id="rId50" display="http://pbs.twimg.com/profile_images/875427394080735233/ysv1mFFq_normal.jpg"/>
    <hyperlink ref="F9" r:id="rId51" display="http://pbs.twimg.com/profile_images/1235171935/yellowtwitter_normal.jpg"/>
    <hyperlink ref="F10" r:id="rId52" display="http://pbs.twimg.com/profile_images/969278157605036041/3ptP_iAE_normal.jpg"/>
    <hyperlink ref="F11" r:id="rId53" display="http://pbs.twimg.com/profile_images/1068532782803095552/6RRhwnl6_normal.jpg"/>
    <hyperlink ref="F12" r:id="rId54" display="http://pbs.twimg.com/profile_images/1075172487854481413/5ROdcN5N_normal.jpg"/>
    <hyperlink ref="F13" r:id="rId55" display="http://pbs.twimg.com/profile_images/459333529009004544/4z3FYs_z_normal.jpeg"/>
    <hyperlink ref="F14" r:id="rId56" display="http://pbs.twimg.com/profile_images/626979117012025344/D5qSAfas_normal.jpg"/>
    <hyperlink ref="F15" r:id="rId57" display="http://pbs.twimg.com/profile_images/2205167391/kanes_donuts_normal.jpg"/>
    <hyperlink ref="F16" r:id="rId58" display="http://pbs.twimg.com/profile_images/3434386736/22b4202815d6f13bbbebca9e171507dc_normal.jpeg"/>
    <hyperlink ref="F17" r:id="rId59" display="http://pbs.twimg.com/profile_images/596029243487875073/N3CzEKiV_normal.jpg"/>
    <hyperlink ref="F18" r:id="rId60" display="http://pbs.twimg.com/profile_images/1039277864640757760/2iHvMmCi_normal.jpg"/>
    <hyperlink ref="F19" r:id="rId61" display="http://pbs.twimg.com/profile_images/730803389764911104/VSXhJbjF_normal.jpg"/>
    <hyperlink ref="AX3" r:id="rId62" display="https://twitter.com/ibbtravel"/>
    <hyperlink ref="AX4" r:id="rId63" display="https://twitter.com/qsnuts"/>
    <hyperlink ref="AX5" r:id="rId64" display="https://twitter.com/tweetnewengland"/>
    <hyperlink ref="AX6" r:id="rId65" display="https://twitter.com/millno5"/>
    <hyperlink ref="AX7" r:id="rId66" display="https://twitter.com/farmlowell"/>
    <hyperlink ref="AX8" r:id="rId67" display="https://twitter.com/bospublicmarket"/>
    <hyperlink ref="AX9" r:id="rId68" display="https://twitter.com/somwintermarket"/>
    <hyperlink ref="AX10" r:id="rId69" display="https://twitter.com/bostoninsider"/>
    <hyperlink ref="AX11" r:id="rId70" display="https://twitter.com/visitma"/>
    <hyperlink ref="AX12" r:id="rId71" display="https://twitter.com/bluebeardfoodie"/>
    <hyperlink ref="AX13" r:id="rId72" display="https://twitter.com/visitrichmond"/>
    <hyperlink ref="AX14" r:id="rId73" display="https://twitter.com/shae_li"/>
    <hyperlink ref="AX15" r:id="rId74" display="https://twitter.com/kanesdonuts"/>
    <hyperlink ref="AX16" r:id="rId75" display="https://twitter.com/barbaratibbetts"/>
    <hyperlink ref="AX17" r:id="rId76" display="https://twitter.com/langhamboston"/>
    <hyperlink ref="AX18" r:id="rId77" display="https://twitter.com/foodbabyny"/>
    <hyperlink ref="AX19" r:id="rId78" display="https://twitter.com/macaboston"/>
  </hyperlinks>
  <printOptions/>
  <pageMargins left="0.7" right="0.7" top="0.75" bottom="0.75" header="0.3" footer="0.3"/>
  <pageSetup horizontalDpi="600" verticalDpi="600" orientation="portrait" r:id="rId82"/>
  <legacyDrawing r:id="rId80"/>
  <tableParts>
    <tablePart r:id="rId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525</v>
      </c>
      <c r="Z2" s="13" t="s">
        <v>535</v>
      </c>
      <c r="AA2" s="13" t="s">
        <v>555</v>
      </c>
      <c r="AB2" s="13" t="s">
        <v>581</v>
      </c>
      <c r="AC2" s="13" t="s">
        <v>622</v>
      </c>
      <c r="AD2" s="13" t="s">
        <v>642</v>
      </c>
      <c r="AE2" s="13" t="s">
        <v>643</v>
      </c>
      <c r="AF2" s="13" t="s">
        <v>654</v>
      </c>
      <c r="AG2" s="67" t="s">
        <v>709</v>
      </c>
      <c r="AH2" s="67" t="s">
        <v>710</v>
      </c>
      <c r="AI2" s="67" t="s">
        <v>711</v>
      </c>
      <c r="AJ2" s="67" t="s">
        <v>712</v>
      </c>
      <c r="AK2" s="67" t="s">
        <v>713</v>
      </c>
      <c r="AL2" s="67" t="s">
        <v>714</v>
      </c>
      <c r="AM2" s="67" t="s">
        <v>715</v>
      </c>
      <c r="AN2" s="67" t="s">
        <v>716</v>
      </c>
      <c r="AO2" s="67" t="s">
        <v>719</v>
      </c>
    </row>
    <row r="3" spans="1:41" ht="15">
      <c r="A3" s="125" t="s">
        <v>490</v>
      </c>
      <c r="B3" s="126" t="s">
        <v>495</v>
      </c>
      <c r="C3" s="126" t="s">
        <v>56</v>
      </c>
      <c r="D3" s="117"/>
      <c r="E3" s="116"/>
      <c r="F3" s="118" t="s">
        <v>727</v>
      </c>
      <c r="G3" s="119"/>
      <c r="H3" s="119"/>
      <c r="I3" s="120">
        <v>3</v>
      </c>
      <c r="J3" s="121"/>
      <c r="K3" s="51">
        <v>6</v>
      </c>
      <c r="L3" s="51">
        <v>1</v>
      </c>
      <c r="M3" s="51">
        <v>8</v>
      </c>
      <c r="N3" s="51">
        <v>9</v>
      </c>
      <c r="O3" s="51">
        <v>0</v>
      </c>
      <c r="P3" s="52">
        <v>0</v>
      </c>
      <c r="Q3" s="52">
        <v>0</v>
      </c>
      <c r="R3" s="51">
        <v>1</v>
      </c>
      <c r="S3" s="51">
        <v>0</v>
      </c>
      <c r="T3" s="51">
        <v>6</v>
      </c>
      <c r="U3" s="51">
        <v>9</v>
      </c>
      <c r="V3" s="51">
        <v>2</v>
      </c>
      <c r="W3" s="52">
        <v>1.388889</v>
      </c>
      <c r="X3" s="52">
        <v>0.16666666666666666</v>
      </c>
      <c r="Y3" s="85" t="s">
        <v>244</v>
      </c>
      <c r="Z3" s="85" t="s">
        <v>252</v>
      </c>
      <c r="AA3" s="85" t="s">
        <v>253</v>
      </c>
      <c r="AB3" s="91" t="s">
        <v>582</v>
      </c>
      <c r="AC3" s="91" t="s">
        <v>623</v>
      </c>
      <c r="AD3" s="91"/>
      <c r="AE3" s="91" t="s">
        <v>644</v>
      </c>
      <c r="AF3" s="91" t="s">
        <v>655</v>
      </c>
      <c r="AG3" s="131">
        <v>0</v>
      </c>
      <c r="AH3" s="134">
        <v>0</v>
      </c>
      <c r="AI3" s="131">
        <v>0</v>
      </c>
      <c r="AJ3" s="134">
        <v>0</v>
      </c>
      <c r="AK3" s="131">
        <v>0</v>
      </c>
      <c r="AL3" s="134">
        <v>0</v>
      </c>
      <c r="AM3" s="131">
        <v>26</v>
      </c>
      <c r="AN3" s="134">
        <v>100</v>
      </c>
      <c r="AO3" s="131">
        <v>26</v>
      </c>
    </row>
    <row r="4" spans="1:41" ht="15">
      <c r="A4" s="125" t="s">
        <v>491</v>
      </c>
      <c r="B4" s="126" t="s">
        <v>496</v>
      </c>
      <c r="C4" s="126" t="s">
        <v>56</v>
      </c>
      <c r="D4" s="122"/>
      <c r="E4" s="100"/>
      <c r="F4" s="103" t="s">
        <v>728</v>
      </c>
      <c r="G4" s="107"/>
      <c r="H4" s="107"/>
      <c r="I4" s="123">
        <v>4</v>
      </c>
      <c r="J4" s="110"/>
      <c r="K4" s="51">
        <v>4</v>
      </c>
      <c r="L4" s="51">
        <v>1</v>
      </c>
      <c r="M4" s="51">
        <v>10</v>
      </c>
      <c r="N4" s="51">
        <v>11</v>
      </c>
      <c r="O4" s="51">
        <v>0</v>
      </c>
      <c r="P4" s="52">
        <v>0.25</v>
      </c>
      <c r="Q4" s="52">
        <v>0.4</v>
      </c>
      <c r="R4" s="51">
        <v>1</v>
      </c>
      <c r="S4" s="51">
        <v>0</v>
      </c>
      <c r="T4" s="51">
        <v>4</v>
      </c>
      <c r="U4" s="51">
        <v>11</v>
      </c>
      <c r="V4" s="51">
        <v>2</v>
      </c>
      <c r="W4" s="52">
        <v>1</v>
      </c>
      <c r="X4" s="52">
        <v>0.4166666666666667</v>
      </c>
      <c r="Y4" s="85" t="s">
        <v>526</v>
      </c>
      <c r="Z4" s="85" t="s">
        <v>252</v>
      </c>
      <c r="AA4" s="85" t="s">
        <v>556</v>
      </c>
      <c r="AB4" s="91" t="s">
        <v>583</v>
      </c>
      <c r="AC4" s="91" t="s">
        <v>624</v>
      </c>
      <c r="AD4" s="91" t="s">
        <v>216</v>
      </c>
      <c r="AE4" s="91" t="s">
        <v>645</v>
      </c>
      <c r="AF4" s="91" t="s">
        <v>656</v>
      </c>
      <c r="AG4" s="131">
        <v>5</v>
      </c>
      <c r="AH4" s="134">
        <v>5.05050505050505</v>
      </c>
      <c r="AI4" s="131">
        <v>1</v>
      </c>
      <c r="AJ4" s="134">
        <v>1.0101010101010102</v>
      </c>
      <c r="AK4" s="131">
        <v>0</v>
      </c>
      <c r="AL4" s="134">
        <v>0</v>
      </c>
      <c r="AM4" s="131">
        <v>93</v>
      </c>
      <c r="AN4" s="134">
        <v>93.93939393939394</v>
      </c>
      <c r="AO4" s="131">
        <v>99</v>
      </c>
    </row>
    <row r="5" spans="1:41" ht="15">
      <c r="A5" s="125" t="s">
        <v>492</v>
      </c>
      <c r="B5" s="126" t="s">
        <v>497</v>
      </c>
      <c r="C5" s="126" t="s">
        <v>56</v>
      </c>
      <c r="D5" s="122"/>
      <c r="E5" s="100"/>
      <c r="F5" s="103" t="s">
        <v>729</v>
      </c>
      <c r="G5" s="107"/>
      <c r="H5" s="107"/>
      <c r="I5" s="123">
        <v>5</v>
      </c>
      <c r="J5" s="110"/>
      <c r="K5" s="51">
        <v>3</v>
      </c>
      <c r="L5" s="51">
        <v>4</v>
      </c>
      <c r="M5" s="51">
        <v>0</v>
      </c>
      <c r="N5" s="51">
        <v>4</v>
      </c>
      <c r="O5" s="51">
        <v>0</v>
      </c>
      <c r="P5" s="52">
        <v>0.3333333333333333</v>
      </c>
      <c r="Q5" s="52">
        <v>0.5</v>
      </c>
      <c r="R5" s="51">
        <v>1</v>
      </c>
      <c r="S5" s="51">
        <v>0</v>
      </c>
      <c r="T5" s="51">
        <v>3</v>
      </c>
      <c r="U5" s="51">
        <v>4</v>
      </c>
      <c r="V5" s="51">
        <v>1</v>
      </c>
      <c r="W5" s="52">
        <v>0.666667</v>
      </c>
      <c r="X5" s="52">
        <v>0.6666666666666666</v>
      </c>
      <c r="Y5" s="85" t="s">
        <v>250</v>
      </c>
      <c r="Z5" s="85" t="s">
        <v>252</v>
      </c>
      <c r="AA5" s="85" t="s">
        <v>258</v>
      </c>
      <c r="AB5" s="91" t="s">
        <v>584</v>
      </c>
      <c r="AC5" s="91" t="s">
        <v>625</v>
      </c>
      <c r="AD5" s="91"/>
      <c r="AE5" s="91" t="s">
        <v>646</v>
      </c>
      <c r="AF5" s="91" t="s">
        <v>657</v>
      </c>
      <c r="AG5" s="131">
        <v>2</v>
      </c>
      <c r="AH5" s="134">
        <v>11.11111111111111</v>
      </c>
      <c r="AI5" s="131">
        <v>0</v>
      </c>
      <c r="AJ5" s="134">
        <v>0</v>
      </c>
      <c r="AK5" s="131">
        <v>0</v>
      </c>
      <c r="AL5" s="134">
        <v>0</v>
      </c>
      <c r="AM5" s="131">
        <v>16</v>
      </c>
      <c r="AN5" s="134">
        <v>88.88888888888889</v>
      </c>
      <c r="AO5" s="131">
        <v>18</v>
      </c>
    </row>
    <row r="6" spans="1:41" ht="15">
      <c r="A6" s="125" t="s">
        <v>493</v>
      </c>
      <c r="B6" s="126" t="s">
        <v>498</v>
      </c>
      <c r="C6" s="126" t="s">
        <v>56</v>
      </c>
      <c r="D6" s="122"/>
      <c r="E6" s="100"/>
      <c r="F6" s="103" t="s">
        <v>730</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245</v>
      </c>
      <c r="Z6" s="85" t="s">
        <v>252</v>
      </c>
      <c r="AA6" s="85"/>
      <c r="AB6" s="91" t="s">
        <v>585</v>
      </c>
      <c r="AC6" s="91" t="s">
        <v>626</v>
      </c>
      <c r="AD6" s="91"/>
      <c r="AE6" s="91" t="s">
        <v>647</v>
      </c>
      <c r="AF6" s="91" t="s">
        <v>658</v>
      </c>
      <c r="AG6" s="131">
        <v>2</v>
      </c>
      <c r="AH6" s="134">
        <v>5.128205128205129</v>
      </c>
      <c r="AI6" s="131">
        <v>1</v>
      </c>
      <c r="AJ6" s="134">
        <v>2.5641025641025643</v>
      </c>
      <c r="AK6" s="131">
        <v>0</v>
      </c>
      <c r="AL6" s="134">
        <v>0</v>
      </c>
      <c r="AM6" s="131">
        <v>36</v>
      </c>
      <c r="AN6" s="134">
        <v>92.3076923076923</v>
      </c>
      <c r="AO6" s="131">
        <v>39</v>
      </c>
    </row>
    <row r="7" spans="1:41" ht="15">
      <c r="A7" s="125" t="s">
        <v>494</v>
      </c>
      <c r="B7" s="126" t="s">
        <v>499</v>
      </c>
      <c r="C7" s="126" t="s">
        <v>56</v>
      </c>
      <c r="D7" s="122"/>
      <c r="E7" s="100"/>
      <c r="F7" s="103" t="s">
        <v>731</v>
      </c>
      <c r="G7" s="107"/>
      <c r="H7" s="107"/>
      <c r="I7" s="123">
        <v>7</v>
      </c>
      <c r="J7" s="110"/>
      <c r="K7" s="51">
        <v>1</v>
      </c>
      <c r="L7" s="51">
        <v>1</v>
      </c>
      <c r="M7" s="51">
        <v>0</v>
      </c>
      <c r="N7" s="51">
        <v>1</v>
      </c>
      <c r="O7" s="51">
        <v>1</v>
      </c>
      <c r="P7" s="52" t="s">
        <v>720</v>
      </c>
      <c r="Q7" s="52" t="s">
        <v>720</v>
      </c>
      <c r="R7" s="51">
        <v>1</v>
      </c>
      <c r="S7" s="51">
        <v>1</v>
      </c>
      <c r="T7" s="51">
        <v>1</v>
      </c>
      <c r="U7" s="51">
        <v>1</v>
      </c>
      <c r="V7" s="51">
        <v>0</v>
      </c>
      <c r="W7" s="52">
        <v>0</v>
      </c>
      <c r="X7" s="52" t="s">
        <v>720</v>
      </c>
      <c r="Y7" s="85" t="s">
        <v>243</v>
      </c>
      <c r="Z7" s="85" t="s">
        <v>251</v>
      </c>
      <c r="AA7" s="85"/>
      <c r="AB7" s="91" t="s">
        <v>586</v>
      </c>
      <c r="AC7" s="91" t="s">
        <v>290</v>
      </c>
      <c r="AD7" s="91"/>
      <c r="AE7" s="91"/>
      <c r="AF7" s="91" t="s">
        <v>212</v>
      </c>
      <c r="AG7" s="131">
        <v>0</v>
      </c>
      <c r="AH7" s="134">
        <v>0</v>
      </c>
      <c r="AI7" s="131">
        <v>0</v>
      </c>
      <c r="AJ7" s="134">
        <v>0</v>
      </c>
      <c r="AK7" s="131">
        <v>0</v>
      </c>
      <c r="AL7" s="134">
        <v>0</v>
      </c>
      <c r="AM7" s="131">
        <v>18</v>
      </c>
      <c r="AN7" s="134">
        <v>100</v>
      </c>
      <c r="AO7" s="131">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490</v>
      </c>
      <c r="B2" s="91" t="s">
        <v>213</v>
      </c>
      <c r="C2" s="85">
        <f>VLOOKUP(GroupVertices[[#This Row],[Vertex]],Vertices[],MATCH("ID",Vertices[[#Headers],[Vertex]:[Vertex Content Word Count]],0),FALSE)</f>
        <v>4</v>
      </c>
    </row>
    <row r="3" spans="1:3" ht="15">
      <c r="A3" s="85" t="s">
        <v>490</v>
      </c>
      <c r="B3" s="91" t="s">
        <v>223</v>
      </c>
      <c r="C3" s="85">
        <f>VLOOKUP(GroupVertices[[#This Row],[Vertex]],Vertices[],MATCH("ID",Vertices[[#Headers],[Vertex]:[Vertex Content Word Count]],0),FALSE)</f>
        <v>9</v>
      </c>
    </row>
    <row r="4" spans="1:3" ht="15">
      <c r="A4" s="85" t="s">
        <v>490</v>
      </c>
      <c r="B4" s="91" t="s">
        <v>222</v>
      </c>
      <c r="C4" s="85">
        <f>VLOOKUP(GroupVertices[[#This Row],[Vertex]],Vertices[],MATCH("ID",Vertices[[#Headers],[Vertex]:[Vertex Content Word Count]],0),FALSE)</f>
        <v>8</v>
      </c>
    </row>
    <row r="5" spans="1:3" ht="15">
      <c r="A5" s="85" t="s">
        <v>490</v>
      </c>
      <c r="B5" s="91" t="s">
        <v>221</v>
      </c>
      <c r="C5" s="85">
        <f>VLOOKUP(GroupVertices[[#This Row],[Vertex]],Vertices[],MATCH("ID",Vertices[[#Headers],[Vertex]:[Vertex Content Word Count]],0),FALSE)</f>
        <v>7</v>
      </c>
    </row>
    <row r="6" spans="1:3" ht="15">
      <c r="A6" s="85" t="s">
        <v>490</v>
      </c>
      <c r="B6" s="91" t="s">
        <v>220</v>
      </c>
      <c r="C6" s="85">
        <f>VLOOKUP(GroupVertices[[#This Row],[Vertex]],Vertices[],MATCH("ID",Vertices[[#Headers],[Vertex]:[Vertex Content Word Count]],0),FALSE)</f>
        <v>6</v>
      </c>
    </row>
    <row r="7" spans="1:3" ht="15">
      <c r="A7" s="85" t="s">
        <v>490</v>
      </c>
      <c r="B7" s="91" t="s">
        <v>219</v>
      </c>
      <c r="C7" s="85">
        <f>VLOOKUP(GroupVertices[[#This Row],[Vertex]],Vertices[],MATCH("ID",Vertices[[#Headers],[Vertex]:[Vertex Content Word Count]],0),FALSE)</f>
        <v>5</v>
      </c>
    </row>
    <row r="8" spans="1:3" ht="15">
      <c r="A8" s="85" t="s">
        <v>491</v>
      </c>
      <c r="B8" s="91" t="s">
        <v>216</v>
      </c>
      <c r="C8" s="85">
        <f>VLOOKUP(GroupVertices[[#This Row],[Vertex]],Vertices[],MATCH("ID",Vertices[[#Headers],[Vertex]:[Vertex Content Word Count]],0),FALSE)</f>
        <v>16</v>
      </c>
    </row>
    <row r="9" spans="1:3" ht="15">
      <c r="A9" s="85" t="s">
        <v>491</v>
      </c>
      <c r="B9" s="91" t="s">
        <v>228</v>
      </c>
      <c r="C9" s="85">
        <f>VLOOKUP(GroupVertices[[#This Row],[Vertex]],Vertices[],MATCH("ID",Vertices[[#Headers],[Vertex]:[Vertex Content Word Count]],0),FALSE)</f>
        <v>17</v>
      </c>
    </row>
    <row r="10" spans="1:3" ht="15">
      <c r="A10" s="85" t="s">
        <v>491</v>
      </c>
      <c r="B10" s="91" t="s">
        <v>225</v>
      </c>
      <c r="C10" s="85">
        <f>VLOOKUP(GroupVertices[[#This Row],[Vertex]],Vertices[],MATCH("ID",Vertices[[#Headers],[Vertex]:[Vertex Content Word Count]],0),FALSE)</f>
        <v>11</v>
      </c>
    </row>
    <row r="11" spans="1:3" ht="15">
      <c r="A11" s="85" t="s">
        <v>491</v>
      </c>
      <c r="B11" s="91" t="s">
        <v>215</v>
      </c>
      <c r="C11" s="85">
        <f>VLOOKUP(GroupVertices[[#This Row],[Vertex]],Vertices[],MATCH("ID",Vertices[[#Headers],[Vertex]:[Vertex Content Word Count]],0),FALSE)</f>
        <v>15</v>
      </c>
    </row>
    <row r="12" spans="1:3" ht="15">
      <c r="A12" s="85" t="s">
        <v>492</v>
      </c>
      <c r="B12" s="91" t="s">
        <v>218</v>
      </c>
      <c r="C12" s="85">
        <f>VLOOKUP(GroupVertices[[#This Row],[Vertex]],Vertices[],MATCH("ID",Vertices[[#Headers],[Vertex]:[Vertex Content Word Count]],0),FALSE)</f>
        <v>19</v>
      </c>
    </row>
    <row r="13" spans="1:3" ht="15">
      <c r="A13" s="85" t="s">
        <v>492</v>
      </c>
      <c r="B13" s="91" t="s">
        <v>217</v>
      </c>
      <c r="C13" s="85">
        <f>VLOOKUP(GroupVertices[[#This Row],[Vertex]],Vertices[],MATCH("ID",Vertices[[#Headers],[Vertex]:[Vertex Content Word Count]],0),FALSE)</f>
        <v>18</v>
      </c>
    </row>
    <row r="14" spans="1:3" ht="15">
      <c r="A14" s="85" t="s">
        <v>492</v>
      </c>
      <c r="B14" s="91" t="s">
        <v>224</v>
      </c>
      <c r="C14" s="85">
        <f>VLOOKUP(GroupVertices[[#This Row],[Vertex]],Vertices[],MATCH("ID",Vertices[[#Headers],[Vertex]:[Vertex Content Word Count]],0),FALSE)</f>
        <v>10</v>
      </c>
    </row>
    <row r="15" spans="1:3" ht="15">
      <c r="A15" s="85" t="s">
        <v>493</v>
      </c>
      <c r="B15" s="91" t="s">
        <v>214</v>
      </c>
      <c r="C15" s="85">
        <f>VLOOKUP(GroupVertices[[#This Row],[Vertex]],Vertices[],MATCH("ID",Vertices[[#Headers],[Vertex]:[Vertex Content Word Count]],0),FALSE)</f>
        <v>12</v>
      </c>
    </row>
    <row r="16" spans="1:3" ht="15">
      <c r="A16" s="85" t="s">
        <v>493</v>
      </c>
      <c r="B16" s="91" t="s">
        <v>227</v>
      </c>
      <c r="C16" s="85">
        <f>VLOOKUP(GroupVertices[[#This Row],[Vertex]],Vertices[],MATCH("ID",Vertices[[#Headers],[Vertex]:[Vertex Content Word Count]],0),FALSE)</f>
        <v>14</v>
      </c>
    </row>
    <row r="17" spans="1:3" ht="15">
      <c r="A17" s="85" t="s">
        <v>493</v>
      </c>
      <c r="B17" s="91" t="s">
        <v>226</v>
      </c>
      <c r="C17" s="85">
        <f>VLOOKUP(GroupVertices[[#This Row],[Vertex]],Vertices[],MATCH("ID",Vertices[[#Headers],[Vertex]:[Vertex Content Word Count]],0),FALSE)</f>
        <v>13</v>
      </c>
    </row>
    <row r="18" spans="1:3" ht="15">
      <c r="A18" s="85" t="s">
        <v>494</v>
      </c>
      <c r="B18" s="91" t="s">
        <v>212</v>
      </c>
      <c r="C18"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506</v>
      </c>
      <c r="B2" s="36" t="s">
        <v>451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0.464517</v>
      </c>
      <c r="Q2" s="40">
        <f>COUNTIF(Vertices[PageRank],"&gt;= "&amp;P2)-COUNTIF(Vertices[PageRank],"&gt;="&amp;P3)</f>
        <v>6</v>
      </c>
      <c r="R2" s="39">
        <f>MIN(Vertices[Clustering Coefficient])</f>
        <v>0</v>
      </c>
      <c r="S2" s="45">
        <f>COUNTIF(Vertices[Clustering Coefficient],"&gt;= "&amp;R2)-COUNTIF(Vertices[Clustering Coefficient],"&gt;="&amp;R3)</f>
        <v>11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1.6727272727272726</v>
      </c>
      <c r="K3" s="42">
        <f>COUNTIF(Vertices[Betweenness Centrality],"&gt;= "&amp;J3)-COUNTIF(Vertices[Betweenness Centrality],"&gt;="&amp;J4)</f>
        <v>2</v>
      </c>
      <c r="L3" s="41">
        <f aca="true" t="shared" si="5" ref="L3:L26">L2+($L$57-$L$2)/BinDivisor</f>
        <v>0.00909090909090909</v>
      </c>
      <c r="M3" s="42">
        <f>COUNTIF(Vertices[Closeness Centrality],"&gt;= "&amp;L3)-COUNTIF(Vertices[Closeness Centrality],"&gt;="&amp;L4)</f>
        <v>0</v>
      </c>
      <c r="N3" s="41">
        <f aca="true" t="shared" si="6" ref="N3:N26">N2+($N$57-$N$2)/BinDivisor</f>
        <v>0.002697345454545455</v>
      </c>
      <c r="O3" s="42">
        <f>COUNTIF(Vertices[Eigenvector Centrality],"&gt;= "&amp;N3)-COUNTIF(Vertices[Eigenvector Centrality],"&gt;="&amp;N4)</f>
        <v>0</v>
      </c>
      <c r="P3" s="41">
        <f aca="true" t="shared" si="7" ref="P3:P26">P2+($P$57-$P$2)/BinDivisor</f>
        <v>0.5091856181818182</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0.18181818181818182</v>
      </c>
      <c r="G4" s="40">
        <f>COUNTIF(Vertices[In-Degree],"&gt;= "&amp;F4)-COUNTIF(Vertices[In-Degree],"&gt;="&amp;F5)</f>
        <v>0</v>
      </c>
      <c r="H4" s="39">
        <f t="shared" si="3"/>
        <v>0.2545454545454545</v>
      </c>
      <c r="I4" s="40">
        <f>COUNTIF(Vertices[Out-Degree],"&gt;= "&amp;H4)-COUNTIF(Vertices[Out-Degree],"&gt;="&amp;H5)</f>
        <v>0</v>
      </c>
      <c r="J4" s="39">
        <f t="shared" si="4"/>
        <v>3.3454545454545452</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0.00539469090909091</v>
      </c>
      <c r="O4" s="40">
        <f>COUNTIF(Vertices[Eigenvector Centrality],"&gt;= "&amp;N4)-COUNTIF(Vertices[Eigenvector Centrality],"&gt;="&amp;N5)</f>
        <v>0</v>
      </c>
      <c r="P4" s="39">
        <f t="shared" si="7"/>
        <v>0.5538542363636364</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0.2727272727272727</v>
      </c>
      <c r="G5" s="42">
        <f>COUNTIF(Vertices[In-Degree],"&gt;= "&amp;F5)-COUNTIF(Vertices[In-Degree],"&gt;="&amp;F6)</f>
        <v>0</v>
      </c>
      <c r="H5" s="41">
        <f t="shared" si="3"/>
        <v>0.3818181818181818</v>
      </c>
      <c r="I5" s="42">
        <f>COUNTIF(Vertices[Out-Degree],"&gt;= "&amp;H5)-COUNTIF(Vertices[Out-Degree],"&gt;="&amp;H6)</f>
        <v>0</v>
      </c>
      <c r="J5" s="41">
        <f t="shared" si="4"/>
        <v>5.018181818181818</v>
      </c>
      <c r="K5" s="42">
        <f>COUNTIF(Vertices[Betweenness Centrality],"&gt;= "&amp;J5)-COUNTIF(Vertices[Betweenness Centrality],"&gt;="&amp;J6)</f>
        <v>0</v>
      </c>
      <c r="L5" s="41">
        <f t="shared" si="5"/>
        <v>0.02727272727272727</v>
      </c>
      <c r="M5" s="42">
        <f>COUNTIF(Vertices[Closeness Centrality],"&gt;= "&amp;L5)-COUNTIF(Vertices[Closeness Centrality],"&gt;="&amp;L6)</f>
        <v>8</v>
      </c>
      <c r="N5" s="41">
        <f t="shared" si="6"/>
        <v>0.008092036363636364</v>
      </c>
      <c r="O5" s="42">
        <f>COUNTIF(Vertices[Eigenvector Centrality],"&gt;= "&amp;N5)-COUNTIF(Vertices[Eigenvector Centrality],"&gt;="&amp;N6)</f>
        <v>0</v>
      </c>
      <c r="P5" s="41">
        <f t="shared" si="7"/>
        <v>0.5985228545454546</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0.36363636363636365</v>
      </c>
      <c r="G6" s="40">
        <f>COUNTIF(Vertices[In-Degree],"&gt;= "&amp;F6)-COUNTIF(Vertices[In-Degree],"&gt;="&amp;F7)</f>
        <v>0</v>
      </c>
      <c r="H6" s="39">
        <f t="shared" si="3"/>
        <v>0.509090909090909</v>
      </c>
      <c r="I6" s="40">
        <f>COUNTIF(Vertices[Out-Degree],"&gt;= "&amp;H6)-COUNTIF(Vertices[Out-Degree],"&gt;="&amp;H7)</f>
        <v>0</v>
      </c>
      <c r="J6" s="39">
        <f t="shared" si="4"/>
        <v>6.6909090909090905</v>
      </c>
      <c r="K6" s="40">
        <f>COUNTIF(Vertices[Betweenness Centrality],"&gt;= "&amp;J6)-COUNTIF(Vertices[Betweenness Centrality],"&gt;="&amp;J7)</f>
        <v>0</v>
      </c>
      <c r="L6" s="39">
        <f t="shared" si="5"/>
        <v>0.03636363636363636</v>
      </c>
      <c r="M6" s="40">
        <f>COUNTIF(Vertices[Closeness Centrality],"&gt;= "&amp;L6)-COUNTIF(Vertices[Closeness Centrality],"&gt;="&amp;L7)</f>
        <v>3</v>
      </c>
      <c r="N6" s="39">
        <f t="shared" si="6"/>
        <v>0.01078938181818182</v>
      </c>
      <c r="O6" s="40">
        <f>COUNTIF(Vertices[Eigenvector Centrality],"&gt;= "&amp;N6)-COUNTIF(Vertices[Eigenvector Centrality],"&gt;="&amp;N7)</f>
        <v>0</v>
      </c>
      <c r="P6" s="39">
        <f t="shared" si="7"/>
        <v>0.6431914727272728</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28</v>
      </c>
      <c r="D7" s="34">
        <f t="shared" si="1"/>
        <v>0</v>
      </c>
      <c r="E7" s="3">
        <f>COUNTIF(Vertices[Degree],"&gt;= "&amp;D7)-COUNTIF(Vertices[Degree],"&gt;="&amp;D8)</f>
        <v>0</v>
      </c>
      <c r="F7" s="41">
        <f t="shared" si="2"/>
        <v>0.4545454545454546</v>
      </c>
      <c r="G7" s="42">
        <f>COUNTIF(Vertices[In-Degree],"&gt;= "&amp;F7)-COUNTIF(Vertices[In-Degree],"&gt;="&amp;F8)</f>
        <v>0</v>
      </c>
      <c r="H7" s="41">
        <f t="shared" si="3"/>
        <v>0.6363636363636362</v>
      </c>
      <c r="I7" s="42">
        <f>COUNTIF(Vertices[Out-Degree],"&gt;= "&amp;H7)-COUNTIF(Vertices[Out-Degree],"&gt;="&amp;H8)</f>
        <v>0</v>
      </c>
      <c r="J7" s="41">
        <f t="shared" si="4"/>
        <v>8.363636363636363</v>
      </c>
      <c r="K7" s="42">
        <f>COUNTIF(Vertices[Betweenness Centrality],"&gt;= "&amp;J7)-COUNTIF(Vertices[Betweenness Centrality],"&gt;="&amp;J8)</f>
        <v>0</v>
      </c>
      <c r="L7" s="41">
        <f t="shared" si="5"/>
        <v>0.045454545454545456</v>
      </c>
      <c r="M7" s="42">
        <f>COUNTIF(Vertices[Closeness Centrality],"&gt;= "&amp;L7)-COUNTIF(Vertices[Closeness Centrality],"&gt;="&amp;L8)</f>
        <v>1</v>
      </c>
      <c r="N7" s="41">
        <f t="shared" si="6"/>
        <v>0.013486727272727275</v>
      </c>
      <c r="O7" s="42">
        <f>COUNTIF(Vertices[Eigenvector Centrality],"&gt;= "&amp;N7)-COUNTIF(Vertices[Eigenvector Centrality],"&gt;="&amp;N8)</f>
        <v>0</v>
      </c>
      <c r="P7" s="41">
        <f t="shared" si="7"/>
        <v>0.6878600909090911</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0.5454545454545455</v>
      </c>
      <c r="G8" s="40">
        <f>COUNTIF(Vertices[In-Degree],"&gt;= "&amp;F8)-COUNTIF(Vertices[In-Degree],"&gt;="&amp;F9)</f>
        <v>0</v>
      </c>
      <c r="H8" s="39">
        <f t="shared" si="3"/>
        <v>0.7636363636363634</v>
      </c>
      <c r="I8" s="40">
        <f>COUNTIF(Vertices[Out-Degree],"&gt;= "&amp;H8)-COUNTIF(Vertices[Out-Degree],"&gt;="&amp;H9)</f>
        <v>0</v>
      </c>
      <c r="J8" s="39">
        <f t="shared" si="4"/>
        <v>10.036363636363635</v>
      </c>
      <c r="K8" s="40">
        <f>COUNTIF(Vertices[Betweenness Centrality],"&gt;= "&amp;J8)-COUNTIF(Vertices[Betweenness Centrality],"&gt;="&amp;J9)</f>
        <v>0</v>
      </c>
      <c r="L8" s="39">
        <f t="shared" si="5"/>
        <v>0.05454545454545455</v>
      </c>
      <c r="M8" s="40">
        <f>COUNTIF(Vertices[Closeness Centrality],"&gt;= "&amp;L8)-COUNTIF(Vertices[Closeness Centrality],"&gt;="&amp;L9)</f>
        <v>1</v>
      </c>
      <c r="N8" s="39">
        <f t="shared" si="6"/>
        <v>0.01618407272727273</v>
      </c>
      <c r="O8" s="40">
        <f>COUNTIF(Vertices[Eigenvector Centrality],"&gt;= "&amp;N8)-COUNTIF(Vertices[Eigenvector Centrality],"&gt;="&amp;N9)</f>
        <v>0</v>
      </c>
      <c r="P8" s="39">
        <f t="shared" si="7"/>
        <v>0.7325287090909093</v>
      </c>
      <c r="Q8" s="40">
        <f>COUNTIF(Vertices[PageRank],"&gt;= "&amp;P8)-COUNTIF(Vertices[PageRank],"&gt;="&amp;P9)</f>
        <v>2</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0.6363636363636365</v>
      </c>
      <c r="G9" s="42">
        <f>COUNTIF(Vertices[In-Degree],"&gt;= "&amp;F9)-COUNTIF(Vertices[In-Degree],"&gt;="&amp;F10)</f>
        <v>0</v>
      </c>
      <c r="H9" s="41">
        <f t="shared" si="3"/>
        <v>0.8909090909090907</v>
      </c>
      <c r="I9" s="42">
        <f>COUNTIF(Vertices[Out-Degree],"&gt;= "&amp;H9)-COUNTIF(Vertices[Out-Degree],"&gt;="&amp;H10)</f>
        <v>1</v>
      </c>
      <c r="J9" s="41">
        <f t="shared" si="4"/>
        <v>11.709090909090907</v>
      </c>
      <c r="K9" s="42">
        <f>COUNTIF(Vertices[Betweenness Centrality],"&gt;= "&amp;J9)-COUNTIF(Vertices[Betweenness Centrality],"&gt;="&amp;J10)</f>
        <v>0</v>
      </c>
      <c r="L9" s="41">
        <f t="shared" si="5"/>
        <v>0.06363636363636364</v>
      </c>
      <c r="M9" s="42">
        <f>COUNTIF(Vertices[Closeness Centrality],"&gt;= "&amp;L9)-COUNTIF(Vertices[Closeness Centrality],"&gt;="&amp;L10)</f>
        <v>0</v>
      </c>
      <c r="N9" s="41">
        <f t="shared" si="6"/>
        <v>0.018881418181818183</v>
      </c>
      <c r="O9" s="42">
        <f>COUNTIF(Vertices[Eigenvector Centrality],"&gt;= "&amp;N9)-COUNTIF(Vertices[Eigenvector Centrality],"&gt;="&amp;N10)</f>
        <v>0</v>
      </c>
      <c r="P9" s="41">
        <f t="shared" si="7"/>
        <v>0.7771973272727275</v>
      </c>
      <c r="Q9" s="42">
        <f>COUNTIF(Vertices[PageRank],"&gt;= "&amp;P9)-COUNTIF(Vertices[PageRank],"&gt;="&amp;P10)</f>
        <v>2</v>
      </c>
      <c r="R9" s="41">
        <f t="shared" si="8"/>
        <v>0.06363636363636364</v>
      </c>
      <c r="S9" s="46">
        <f>COUNTIF(Vertices[Clustering Coefficient],"&gt;= "&amp;R9)-COUNTIF(Vertices[Clustering Coefficient],"&gt;="&amp;R10)</f>
        <v>0</v>
      </c>
      <c r="T9" s="41" t="e">
        <f ca="1" t="shared" si="9"/>
        <v>#REF!</v>
      </c>
      <c r="U9" s="42" t="e">
        <f ca="1" t="shared" si="0"/>
        <v>#REF!</v>
      </c>
    </row>
    <row r="10" spans="1:21" ht="15">
      <c r="A10" s="36" t="s">
        <v>507</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1.0181818181818179</v>
      </c>
      <c r="I10" s="40">
        <f>COUNTIF(Vertices[Out-Degree],"&gt;= "&amp;H10)-COUNTIF(Vertices[Out-Degree],"&gt;="&amp;H11)</f>
        <v>0</v>
      </c>
      <c r="J10" s="39">
        <f t="shared" si="4"/>
        <v>13.38181818181818</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0.021578763636363636</v>
      </c>
      <c r="O10" s="40">
        <f>COUNTIF(Vertices[Eigenvector Centrality],"&gt;= "&amp;N10)-COUNTIF(Vertices[Eigenvector Centrality],"&gt;="&amp;N11)</f>
        <v>0</v>
      </c>
      <c r="P10" s="39">
        <f t="shared" si="7"/>
        <v>0.8218659454545457</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0.8181818181818183</v>
      </c>
      <c r="G11" s="42">
        <f>COUNTIF(Vertices[In-Degree],"&gt;= "&amp;F11)-COUNTIF(Vertices[In-Degree],"&gt;="&amp;F12)</f>
        <v>0</v>
      </c>
      <c r="H11" s="41">
        <f t="shared" si="3"/>
        <v>1.145454545454545</v>
      </c>
      <c r="I11" s="42">
        <f>COUNTIF(Vertices[Out-Degree],"&gt;= "&amp;H11)-COUNTIF(Vertices[Out-Degree],"&gt;="&amp;H12)</f>
        <v>0</v>
      </c>
      <c r="J11" s="41">
        <f t="shared" si="4"/>
        <v>15.054545454545451</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0.02427610909090909</v>
      </c>
      <c r="O11" s="42">
        <f>COUNTIF(Vertices[Eigenvector Centrality],"&gt;= "&amp;N11)-COUNTIF(Vertices[Eigenvector Centrality],"&gt;="&amp;N12)</f>
        <v>0</v>
      </c>
      <c r="P11" s="41">
        <f t="shared" si="7"/>
        <v>0.8665345636363639</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229</v>
      </c>
      <c r="B12" s="36">
        <v>35</v>
      </c>
      <c r="D12" s="34">
        <f t="shared" si="1"/>
        <v>0</v>
      </c>
      <c r="E12" s="3">
        <f>COUNTIF(Vertices[Degree],"&gt;= "&amp;D12)-COUNTIF(Vertices[Degree],"&gt;="&amp;D13)</f>
        <v>0</v>
      </c>
      <c r="F12" s="39">
        <f t="shared" si="2"/>
        <v>0.9090909090909093</v>
      </c>
      <c r="G12" s="40">
        <f>COUNTIF(Vertices[In-Degree],"&gt;= "&amp;F12)-COUNTIF(Vertices[In-Degree],"&gt;="&amp;F13)</f>
        <v>0</v>
      </c>
      <c r="H12" s="39">
        <f t="shared" si="3"/>
        <v>1.2727272727272723</v>
      </c>
      <c r="I12" s="40">
        <f>COUNTIF(Vertices[Out-Degree],"&gt;= "&amp;H12)-COUNTIF(Vertices[Out-Degree],"&gt;="&amp;H13)</f>
        <v>0</v>
      </c>
      <c r="J12" s="39">
        <f t="shared" si="4"/>
        <v>16.727272727272723</v>
      </c>
      <c r="K12" s="40">
        <f>COUNTIF(Vertices[Betweenness Centrality],"&gt;= "&amp;J12)-COUNTIF(Vertices[Betweenness Centrality],"&gt;="&amp;J13)</f>
        <v>1</v>
      </c>
      <c r="L12" s="39">
        <f t="shared" si="5"/>
        <v>0.09090909090909093</v>
      </c>
      <c r="M12" s="40">
        <f>COUNTIF(Vertices[Closeness Centrality],"&gt;= "&amp;L12)-COUNTIF(Vertices[Closeness Centrality],"&gt;="&amp;L13)</f>
        <v>0</v>
      </c>
      <c r="N12" s="39">
        <f t="shared" si="6"/>
        <v>0.026973454545454544</v>
      </c>
      <c r="O12" s="40">
        <f>COUNTIF(Vertices[Eigenvector Centrality],"&gt;= "&amp;N12)-COUNTIF(Vertices[Eigenvector Centrality],"&gt;="&amp;N13)</f>
        <v>0</v>
      </c>
      <c r="P12" s="39">
        <f t="shared" si="7"/>
        <v>0.9112031818181822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230</v>
      </c>
      <c r="B13" s="36">
        <v>1</v>
      </c>
      <c r="D13" s="34">
        <f t="shared" si="1"/>
        <v>0</v>
      </c>
      <c r="E13" s="3">
        <f>COUNTIF(Vertices[Degree],"&gt;= "&amp;D13)-COUNTIF(Vertices[Degree],"&gt;="&amp;D14)</f>
        <v>0</v>
      </c>
      <c r="F13" s="41">
        <f t="shared" si="2"/>
        <v>1.0000000000000002</v>
      </c>
      <c r="G13" s="42">
        <f>COUNTIF(Vertices[In-Degree],"&gt;= "&amp;F13)-COUNTIF(Vertices[In-Degree],"&gt;="&amp;F14)</f>
        <v>13</v>
      </c>
      <c r="H13" s="41">
        <f t="shared" si="3"/>
        <v>1.3999999999999995</v>
      </c>
      <c r="I13" s="42">
        <f>COUNTIF(Vertices[Out-Degree],"&gt;= "&amp;H13)-COUNTIF(Vertices[Out-Degree],"&gt;="&amp;H14)</f>
        <v>0</v>
      </c>
      <c r="J13" s="41">
        <f t="shared" si="4"/>
        <v>18.399999999999995</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0.029670799999999997</v>
      </c>
      <c r="O13" s="42">
        <f>COUNTIF(Vertices[Eigenvector Centrality],"&gt;= "&amp;N13)-COUNTIF(Vertices[Eigenvector Centrality],"&gt;="&amp;N14)</f>
        <v>0</v>
      </c>
      <c r="P13" s="41">
        <f t="shared" si="7"/>
        <v>0.9558718000000004</v>
      </c>
      <c r="Q13" s="42">
        <f>COUNTIF(Vertices[PageRank],"&gt;= "&amp;P13)-COUNTIF(Vertices[PageRank],"&gt;="&amp;P14)</f>
        <v>1</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1.090909090909091</v>
      </c>
      <c r="G14" s="40">
        <f>COUNTIF(Vertices[In-Degree],"&gt;= "&amp;F14)-COUNTIF(Vertices[In-Degree],"&gt;="&amp;F15)</f>
        <v>0</v>
      </c>
      <c r="H14" s="39">
        <f t="shared" si="3"/>
        <v>1.5272727272727267</v>
      </c>
      <c r="I14" s="40">
        <f>COUNTIF(Vertices[Out-Degree],"&gt;= "&amp;H14)-COUNTIF(Vertices[Out-Degree],"&gt;="&amp;H15)</f>
        <v>0</v>
      </c>
      <c r="J14" s="39">
        <f t="shared" si="4"/>
        <v>20.072727272727267</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0.03236814545454545</v>
      </c>
      <c r="O14" s="40">
        <f>COUNTIF(Vertices[Eigenvector Centrality],"&gt;= "&amp;N14)-COUNTIF(Vertices[Eigenvector Centrality],"&gt;="&amp;N15)</f>
        <v>0</v>
      </c>
      <c r="P14" s="39">
        <f t="shared" si="7"/>
        <v>1.0005404181818185</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1.1818181818181819</v>
      </c>
      <c r="G15" s="42">
        <f>COUNTIF(Vertices[In-Degree],"&gt;= "&amp;F15)-COUNTIF(Vertices[In-Degree],"&gt;="&amp;F16)</f>
        <v>0</v>
      </c>
      <c r="H15" s="41">
        <f t="shared" si="3"/>
        <v>1.6545454545454539</v>
      </c>
      <c r="I15" s="42">
        <f>COUNTIF(Vertices[Out-Degree],"&gt;= "&amp;H15)-COUNTIF(Vertices[Out-Degree],"&gt;="&amp;H16)</f>
        <v>0</v>
      </c>
      <c r="J15" s="41">
        <f t="shared" si="4"/>
        <v>21.74545454545454</v>
      </c>
      <c r="K15" s="42">
        <f>COUNTIF(Vertices[Betweenness Centrality],"&gt;= "&amp;J15)-COUNTIF(Vertices[Betweenness Centrality],"&gt;="&amp;J16)</f>
        <v>0</v>
      </c>
      <c r="L15" s="41">
        <f t="shared" si="5"/>
        <v>0.11818181818181821</v>
      </c>
      <c r="M15" s="42">
        <f>COUNTIF(Vertices[Closeness Centrality],"&gt;= "&amp;L15)-COUNTIF(Vertices[Closeness Centrality],"&gt;="&amp;L16)</f>
        <v>0</v>
      </c>
      <c r="N15" s="41">
        <f t="shared" si="6"/>
        <v>0.035065490909090904</v>
      </c>
      <c r="O15" s="42">
        <f>COUNTIF(Vertices[Eigenvector Centrality],"&gt;= "&amp;N15)-COUNTIF(Vertices[Eigenvector Centrality],"&gt;="&amp;N16)</f>
        <v>1</v>
      </c>
      <c r="P15" s="41">
        <f t="shared" si="7"/>
        <v>1.0452090363636366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1.2727272727272727</v>
      </c>
      <c r="G16" s="40">
        <f>COUNTIF(Vertices[In-Degree],"&gt;= "&amp;F16)-COUNTIF(Vertices[In-Degree],"&gt;="&amp;F17)</f>
        <v>0</v>
      </c>
      <c r="H16" s="39">
        <f t="shared" si="3"/>
        <v>1.781818181818181</v>
      </c>
      <c r="I16" s="40">
        <f>COUNTIF(Vertices[Out-Degree],"&gt;= "&amp;H16)-COUNTIF(Vertices[Out-Degree],"&gt;="&amp;H17)</f>
        <v>0</v>
      </c>
      <c r="J16" s="39">
        <f t="shared" si="4"/>
        <v>23.41818181818181</v>
      </c>
      <c r="K16" s="40">
        <f>COUNTIF(Vertices[Betweenness Centrality],"&gt;= "&amp;J16)-COUNTIF(Vertices[Betweenness Centrality],"&gt;="&amp;J17)</f>
        <v>1</v>
      </c>
      <c r="L16" s="39">
        <f t="shared" si="5"/>
        <v>0.1272727272727273</v>
      </c>
      <c r="M16" s="40">
        <f>COUNTIF(Vertices[Closeness Centrality],"&gt;= "&amp;L16)-COUNTIF(Vertices[Closeness Centrality],"&gt;="&amp;L17)</f>
        <v>0</v>
      </c>
      <c r="N16" s="39">
        <f t="shared" si="6"/>
        <v>0.03776283636363636</v>
      </c>
      <c r="O16" s="40">
        <f>COUNTIF(Vertices[Eigenvector Centrality],"&gt;= "&amp;N16)-COUNTIF(Vertices[Eigenvector Centrality],"&gt;="&amp;N17)</f>
        <v>0</v>
      </c>
      <c r="P16" s="39">
        <f t="shared" si="7"/>
        <v>1.0898776545454547</v>
      </c>
      <c r="Q16" s="40">
        <f>COUNTIF(Vertices[PageRank],"&gt;= "&amp;P16)-COUNTIF(Vertices[PageRank],"&gt;="&amp;P17)</f>
        <v>2</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1.3636363636363635</v>
      </c>
      <c r="G17" s="42">
        <f>COUNTIF(Vertices[In-Degree],"&gt;= "&amp;F17)-COUNTIF(Vertices[In-Degree],"&gt;="&amp;F18)</f>
        <v>0</v>
      </c>
      <c r="H17" s="41">
        <f t="shared" si="3"/>
        <v>1.9090909090909083</v>
      </c>
      <c r="I17" s="42">
        <f>COUNTIF(Vertices[Out-Degree],"&gt;= "&amp;H17)-COUNTIF(Vertices[Out-Degree],"&gt;="&amp;H18)</f>
        <v>3</v>
      </c>
      <c r="J17" s="41">
        <f t="shared" si="4"/>
        <v>25.090909090909083</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0.04046018181818181</v>
      </c>
      <c r="O17" s="42">
        <f>COUNTIF(Vertices[Eigenvector Centrality],"&gt;= "&amp;N17)-COUNTIF(Vertices[Eigenvector Centrality],"&gt;="&amp;N18)</f>
        <v>5</v>
      </c>
      <c r="P17" s="41">
        <f t="shared" si="7"/>
        <v>1.1345462727272728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0.1111111111111111</v>
      </c>
      <c r="D18" s="34">
        <f t="shared" si="1"/>
        <v>0</v>
      </c>
      <c r="E18" s="3">
        <f>COUNTIF(Vertices[Degree],"&gt;= "&amp;D18)-COUNTIF(Vertices[Degree],"&gt;="&amp;D19)</f>
        <v>0</v>
      </c>
      <c r="F18" s="39">
        <f t="shared" si="2"/>
        <v>1.4545454545454544</v>
      </c>
      <c r="G18" s="40">
        <f>COUNTIF(Vertices[In-Degree],"&gt;= "&amp;F18)-COUNTIF(Vertices[In-Degree],"&gt;="&amp;F19)</f>
        <v>0</v>
      </c>
      <c r="H18" s="39">
        <f t="shared" si="3"/>
        <v>2.0363636363636357</v>
      </c>
      <c r="I18" s="40">
        <f>COUNTIF(Vertices[Out-Degree],"&gt;= "&amp;H18)-COUNTIF(Vertices[Out-Degree],"&gt;="&amp;H19)</f>
        <v>0</v>
      </c>
      <c r="J18" s="39">
        <f t="shared" si="4"/>
        <v>26.763636363636355</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0.043157527272727265</v>
      </c>
      <c r="O18" s="40">
        <f>COUNTIF(Vertices[Eigenvector Centrality],"&gt;= "&amp;N18)-COUNTIF(Vertices[Eigenvector Centrality],"&gt;="&amp;N19)</f>
        <v>0</v>
      </c>
      <c r="P18" s="39">
        <f t="shared" si="7"/>
        <v>1.179214890909091</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0.2</v>
      </c>
      <c r="D19" s="34">
        <f t="shared" si="1"/>
        <v>0</v>
      </c>
      <c r="E19" s="3">
        <f>COUNTIF(Vertices[Degree],"&gt;= "&amp;D19)-COUNTIF(Vertices[Degree],"&gt;="&amp;D20)</f>
        <v>0</v>
      </c>
      <c r="F19" s="41">
        <f t="shared" si="2"/>
        <v>1.5454545454545452</v>
      </c>
      <c r="G19" s="42">
        <f>COUNTIF(Vertices[In-Degree],"&gt;= "&amp;F19)-COUNTIF(Vertices[In-Degree],"&gt;="&amp;F20)</f>
        <v>0</v>
      </c>
      <c r="H19" s="41">
        <f t="shared" si="3"/>
        <v>2.163636363636363</v>
      </c>
      <c r="I19" s="42">
        <f>COUNTIF(Vertices[Out-Degree],"&gt;= "&amp;H19)-COUNTIF(Vertices[Out-Degree],"&gt;="&amp;H20)</f>
        <v>0</v>
      </c>
      <c r="J19" s="41">
        <f t="shared" si="4"/>
        <v>28.436363636363627</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0.04585487272727272</v>
      </c>
      <c r="O19" s="42">
        <f>COUNTIF(Vertices[Eigenvector Centrality],"&gt;= "&amp;N19)-COUNTIF(Vertices[Eigenvector Centrality],"&gt;="&amp;N20)</f>
        <v>0</v>
      </c>
      <c r="P19" s="41">
        <f t="shared" si="7"/>
        <v>1.223883509090909</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1.636363636363636</v>
      </c>
      <c r="G20" s="40">
        <f>COUNTIF(Vertices[In-Degree],"&gt;= "&amp;F20)-COUNTIF(Vertices[In-Degree],"&gt;="&amp;F21)</f>
        <v>0</v>
      </c>
      <c r="H20" s="39">
        <f t="shared" si="3"/>
        <v>2.2909090909090906</v>
      </c>
      <c r="I20" s="40">
        <f>COUNTIF(Vertices[Out-Degree],"&gt;= "&amp;H20)-COUNTIF(Vertices[Out-Degree],"&gt;="&amp;H21)</f>
        <v>0</v>
      </c>
      <c r="J20" s="39">
        <f t="shared" si="4"/>
        <v>30.1090909090909</v>
      </c>
      <c r="K20" s="40">
        <f>COUNTIF(Vertices[Betweenness Centrality],"&gt;= "&amp;J20)-COUNTIF(Vertices[Betweenness Centrality],"&gt;="&amp;J21)</f>
        <v>0</v>
      </c>
      <c r="L20" s="39">
        <f t="shared" si="5"/>
        <v>0.16363636363636366</v>
      </c>
      <c r="M20" s="40">
        <f>COUNTIF(Vertices[Closeness Centrality],"&gt;= "&amp;L20)-COUNTIF(Vertices[Closeness Centrality],"&gt;="&amp;L21)</f>
        <v>0</v>
      </c>
      <c r="N20" s="39">
        <f t="shared" si="6"/>
        <v>0.04855221818181817</v>
      </c>
      <c r="O20" s="40">
        <f>COUNTIF(Vertices[Eigenvector Centrality],"&gt;= "&amp;N20)-COUNTIF(Vertices[Eigenvector Centrality],"&gt;="&amp;N21)</f>
        <v>0</v>
      </c>
      <c r="P20" s="39">
        <f t="shared" si="7"/>
        <v>1.2685521272727271</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1.7272727272727268</v>
      </c>
      <c r="G21" s="42">
        <f>COUNTIF(Vertices[In-Degree],"&gt;= "&amp;F21)-COUNTIF(Vertices[In-Degree],"&gt;="&amp;F22)</f>
        <v>0</v>
      </c>
      <c r="H21" s="41">
        <f t="shared" si="3"/>
        <v>2.418181818181818</v>
      </c>
      <c r="I21" s="42">
        <f>COUNTIF(Vertices[Out-Degree],"&gt;= "&amp;H21)-COUNTIF(Vertices[Out-Degree],"&gt;="&amp;H22)</f>
        <v>0</v>
      </c>
      <c r="J21" s="41">
        <f t="shared" si="4"/>
        <v>31.78181818181817</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0.051249563636363626</v>
      </c>
      <c r="O21" s="42">
        <f>COUNTIF(Vertices[Eigenvector Centrality],"&gt;= "&amp;N21)-COUNTIF(Vertices[Eigenvector Centrality],"&gt;="&amp;N22)</f>
        <v>0</v>
      </c>
      <c r="P21" s="41">
        <f t="shared" si="7"/>
        <v>1.3132207454545453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1.8181818181818177</v>
      </c>
      <c r="G22" s="40">
        <f>COUNTIF(Vertices[In-Degree],"&gt;= "&amp;F22)-COUNTIF(Vertices[In-Degree],"&gt;="&amp;F23)</f>
        <v>0</v>
      </c>
      <c r="H22" s="39">
        <f t="shared" si="3"/>
        <v>2.5454545454545454</v>
      </c>
      <c r="I22" s="40">
        <f>COUNTIF(Vertices[Out-Degree],"&gt;= "&amp;H22)-COUNTIF(Vertices[Out-Degree],"&gt;="&amp;H23)</f>
        <v>0</v>
      </c>
      <c r="J22" s="39">
        <f t="shared" si="4"/>
        <v>33.454545454545446</v>
      </c>
      <c r="K22" s="40">
        <f>COUNTIF(Vertices[Betweenness Centrality],"&gt;= "&amp;J22)-COUNTIF(Vertices[Betweenness Centrality],"&gt;="&amp;J23)</f>
        <v>0</v>
      </c>
      <c r="L22" s="39">
        <f t="shared" si="5"/>
        <v>0.18181818181818185</v>
      </c>
      <c r="M22" s="40">
        <f>COUNTIF(Vertices[Closeness Centrality],"&gt;= "&amp;L22)-COUNTIF(Vertices[Closeness Centrality],"&gt;="&amp;L23)</f>
        <v>0</v>
      </c>
      <c r="N22" s="39">
        <f t="shared" si="6"/>
        <v>0.05394690909090908</v>
      </c>
      <c r="O22" s="40">
        <f>COUNTIF(Vertices[Eigenvector Centrality],"&gt;= "&amp;N22)-COUNTIF(Vertices[Eigenvector Centrality],"&gt;="&amp;N23)</f>
        <v>0</v>
      </c>
      <c r="P22" s="39">
        <f t="shared" si="7"/>
        <v>1.3578893636363634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13</v>
      </c>
      <c r="D23" s="34">
        <f t="shared" si="1"/>
        <v>0</v>
      </c>
      <c r="E23" s="3">
        <f>COUNTIF(Vertices[Degree],"&gt;= "&amp;D23)-COUNTIF(Vertices[Degree],"&gt;="&amp;D24)</f>
        <v>0</v>
      </c>
      <c r="F23" s="41">
        <f t="shared" si="2"/>
        <v>1.9090909090909085</v>
      </c>
      <c r="G23" s="42">
        <f>COUNTIF(Vertices[In-Degree],"&gt;= "&amp;F23)-COUNTIF(Vertices[In-Degree],"&gt;="&amp;F24)</f>
        <v>0</v>
      </c>
      <c r="H23" s="41">
        <f t="shared" si="3"/>
        <v>2.672727272727273</v>
      </c>
      <c r="I23" s="42">
        <f>COUNTIF(Vertices[Out-Degree],"&gt;= "&amp;H23)-COUNTIF(Vertices[Out-Degree],"&gt;="&amp;H24)</f>
        <v>0</v>
      </c>
      <c r="J23" s="41">
        <f t="shared" si="4"/>
        <v>35.12727272727272</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0.056644254545454534</v>
      </c>
      <c r="O23" s="42">
        <f>COUNTIF(Vertices[Eigenvector Centrality],"&gt;= "&amp;N23)-COUNTIF(Vertices[Eigenvector Centrality],"&gt;="&amp;N24)</f>
        <v>0</v>
      </c>
      <c r="P23" s="41">
        <f t="shared" si="7"/>
        <v>1.4025579818181815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34</v>
      </c>
      <c r="D24" s="34">
        <f t="shared" si="1"/>
        <v>0</v>
      </c>
      <c r="E24" s="3">
        <f>COUNTIF(Vertices[Degree],"&gt;= "&amp;D24)-COUNTIF(Vertices[Degree],"&gt;="&amp;D25)</f>
        <v>0</v>
      </c>
      <c r="F24" s="39">
        <f t="shared" si="2"/>
        <v>1.9999999999999993</v>
      </c>
      <c r="G24" s="40">
        <f>COUNTIF(Vertices[In-Degree],"&gt;= "&amp;F24)-COUNTIF(Vertices[In-Degree],"&gt;="&amp;F25)</f>
        <v>0</v>
      </c>
      <c r="H24" s="39">
        <f t="shared" si="3"/>
        <v>2.8000000000000003</v>
      </c>
      <c r="I24" s="40">
        <f>COUNTIF(Vertices[Out-Degree],"&gt;= "&amp;H24)-COUNTIF(Vertices[Out-Degree],"&gt;="&amp;H25)</f>
        <v>0</v>
      </c>
      <c r="J24" s="39">
        <f t="shared" si="4"/>
        <v>36.79999999999999</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0.05934159999999999</v>
      </c>
      <c r="O24" s="40">
        <f>COUNTIF(Vertices[Eigenvector Centrality],"&gt;= "&amp;N24)-COUNTIF(Vertices[Eigenvector Centrality],"&gt;="&amp;N25)</f>
        <v>0</v>
      </c>
      <c r="P24" s="39">
        <f t="shared" si="7"/>
        <v>1.4472265999999996</v>
      </c>
      <c r="Q24" s="40">
        <f>COUNTIF(Vertices[PageRank],"&gt;= "&amp;P24)-COUNTIF(Vertices[PageRank],"&gt;="&amp;P25)</f>
        <v>2</v>
      </c>
      <c r="R24" s="39">
        <f t="shared" si="8"/>
        <v>0.20000000000000004</v>
      </c>
      <c r="S24" s="45">
        <f>COUNTIF(Vertices[Clustering Coefficient],"&gt;= "&amp;R24)-COUNTIF(Vertices[Clustering Coefficient],"&gt;="&amp;R25)</f>
        <v>1</v>
      </c>
      <c r="T24" s="39" t="e">
        <f ca="1" t="shared" si="9"/>
        <v>#REF!</v>
      </c>
      <c r="U24" s="40" t="e">
        <f ca="1" t="shared" si="0"/>
        <v>#REF!</v>
      </c>
    </row>
    <row r="25" spans="1:21" ht="15">
      <c r="A25" s="129"/>
      <c r="B25" s="129"/>
      <c r="D25" s="34">
        <f t="shared" si="1"/>
        <v>0</v>
      </c>
      <c r="E25" s="3">
        <f>COUNTIF(Vertices[Degree],"&gt;= "&amp;D25)-COUNTIF(Vertices[Degree],"&gt;="&amp;D26)</f>
        <v>0</v>
      </c>
      <c r="F25" s="41">
        <f t="shared" si="2"/>
        <v>2.0909090909090904</v>
      </c>
      <c r="G25" s="42">
        <f>COUNTIF(Vertices[In-Degree],"&gt;= "&amp;F25)-COUNTIF(Vertices[In-Degree],"&gt;="&amp;F26)</f>
        <v>0</v>
      </c>
      <c r="H25" s="41">
        <f t="shared" si="3"/>
        <v>2.9272727272727277</v>
      </c>
      <c r="I25" s="42">
        <f>COUNTIF(Vertices[Out-Degree],"&gt;= "&amp;H25)-COUNTIF(Vertices[Out-Degree],"&gt;="&amp;H26)</f>
        <v>1</v>
      </c>
      <c r="J25" s="41">
        <f t="shared" si="4"/>
        <v>38.47272727272726</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0.06203894545454544</v>
      </c>
      <c r="O25" s="42">
        <f>COUNTIF(Vertices[Eigenvector Centrality],"&gt;= "&amp;N25)-COUNTIF(Vertices[Eigenvector Centrality],"&gt;="&amp;N26)</f>
        <v>2</v>
      </c>
      <c r="P25" s="41">
        <f t="shared" si="7"/>
        <v>1.4918952181818177</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2.181818181818181</v>
      </c>
      <c r="G26" s="40">
        <f>COUNTIF(Vertices[In-Degree],"&gt;= "&amp;F26)-COUNTIF(Vertices[In-Degree],"&gt;="&amp;F28)</f>
        <v>0</v>
      </c>
      <c r="H26" s="39">
        <f t="shared" si="3"/>
        <v>3.054545454545455</v>
      </c>
      <c r="I26" s="40">
        <f>COUNTIF(Vertices[Out-Degree],"&gt;= "&amp;H26)-COUNTIF(Vertices[Out-Degree],"&gt;="&amp;H28)</f>
        <v>0</v>
      </c>
      <c r="J26" s="39">
        <f t="shared" si="4"/>
        <v>40.145454545454534</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0.0647362909090909</v>
      </c>
      <c r="O26" s="40">
        <f>COUNTIF(Vertices[Eigenvector Centrality],"&gt;= "&amp;N26)-COUNTIF(Vertices[Eigenvector Centrality],"&gt;="&amp;N28)</f>
        <v>0</v>
      </c>
      <c r="P26" s="39">
        <f t="shared" si="7"/>
        <v>1.5365638363636358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3.1818181818181825</v>
      </c>
      <c r="I28" s="42">
        <f>COUNTIF(Vertices[Out-Degree],"&gt;= "&amp;H28)-COUNTIF(Vertices[Out-Degree],"&gt;="&amp;H40)</f>
        <v>0</v>
      </c>
      <c r="J28" s="41">
        <f>J26+($J$57-$J$2)/BinDivisor</f>
        <v>41.818181818181806</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0.06743363636363636</v>
      </c>
      <c r="O28" s="42">
        <f>COUNTIF(Vertices[Eigenvector Centrality],"&gt;= "&amp;N28)-COUNTIF(Vertices[Eigenvector Centrality],"&gt;="&amp;N40)</f>
        <v>0</v>
      </c>
      <c r="P28" s="41">
        <f>P26+($P$57-$P$2)/BinDivisor</f>
        <v>1.581232454545454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0.07352941176470588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508</v>
      </c>
      <c r="B30" s="36">
        <v>0.325603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509</v>
      </c>
      <c r="B32" s="36" t="s">
        <v>510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3.30909090909091</v>
      </c>
      <c r="I40" s="40">
        <f>COUNTIF(Vertices[Out-Degree],"&gt;= "&amp;H40)-COUNTIF(Vertices[Out-Degree],"&gt;="&amp;H41)</f>
        <v>0</v>
      </c>
      <c r="J40" s="39">
        <f>J28+($J$57-$J$2)/BinDivisor</f>
        <v>43.49090909090908</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0.07013098181818182</v>
      </c>
      <c r="O40" s="40">
        <f>COUNTIF(Vertices[Eigenvector Centrality],"&gt;= "&amp;N40)-COUNTIF(Vertices[Eigenvector Centrality],"&gt;="&amp;N41)</f>
        <v>0</v>
      </c>
      <c r="P40" s="39">
        <f>P28+($P$57-$P$2)/BinDivisor</f>
        <v>1.625901072727272</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3.4363636363636374</v>
      </c>
      <c r="I41" s="42">
        <f>COUNTIF(Vertices[Out-Degree],"&gt;= "&amp;H41)-COUNTIF(Vertices[Out-Degree],"&gt;="&amp;H42)</f>
        <v>0</v>
      </c>
      <c r="J41" s="41">
        <f aca="true" t="shared" si="13" ref="J41:J56">J40+($J$57-$J$2)/BinDivisor</f>
        <v>45.16363636363635</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0</v>
      </c>
      <c r="N41" s="41">
        <f aca="true" t="shared" si="15" ref="N41:N56">N40+($N$57-$N$2)/BinDivisor</f>
        <v>0.07282832727272728</v>
      </c>
      <c r="O41" s="42">
        <f>COUNTIF(Vertices[Eigenvector Centrality],"&gt;= "&amp;N41)-COUNTIF(Vertices[Eigenvector Centrality],"&gt;="&amp;N42)</f>
        <v>0</v>
      </c>
      <c r="P41" s="41">
        <f aca="true" t="shared" si="16" ref="P41:P56">P40+($P$57-$P$2)/BinDivisor</f>
        <v>1.6705696909090901</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3.563636363636365</v>
      </c>
      <c r="I42" s="40">
        <f>COUNTIF(Vertices[Out-Degree],"&gt;= "&amp;H42)-COUNTIF(Vertices[Out-Degree],"&gt;="&amp;H43)</f>
        <v>0</v>
      </c>
      <c r="J42" s="39">
        <f t="shared" si="13"/>
        <v>46.83636363636362</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0.07552567272727274</v>
      </c>
      <c r="O42" s="40">
        <f>COUNTIF(Vertices[Eigenvector Centrality],"&gt;= "&amp;N42)-COUNTIF(Vertices[Eigenvector Centrality],"&gt;="&amp;N43)</f>
        <v>0</v>
      </c>
      <c r="P42" s="39">
        <f t="shared" si="16"/>
        <v>1.7152383090909082</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3.6909090909090922</v>
      </c>
      <c r="I43" s="42">
        <f>COUNTIF(Vertices[Out-Degree],"&gt;= "&amp;H43)-COUNTIF(Vertices[Out-Degree],"&gt;="&amp;H44)</f>
        <v>0</v>
      </c>
      <c r="J43" s="41">
        <f t="shared" si="13"/>
        <v>48.509090909090894</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0.0782230181818182</v>
      </c>
      <c r="O43" s="42">
        <f>COUNTIF(Vertices[Eigenvector Centrality],"&gt;= "&amp;N43)-COUNTIF(Vertices[Eigenvector Centrality],"&gt;="&amp;N44)</f>
        <v>0</v>
      </c>
      <c r="P43" s="41">
        <f t="shared" si="16"/>
        <v>1.7599069272727264</v>
      </c>
      <c r="Q43" s="42">
        <f>COUNTIF(Vertices[PageRank],"&gt;= "&amp;P43)-COUNTIF(Vertices[PageRank],"&gt;="&amp;P44)</f>
        <v>1</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3.8181818181818197</v>
      </c>
      <c r="I44" s="40">
        <f>COUNTIF(Vertices[Out-Degree],"&gt;= "&amp;H44)-COUNTIF(Vertices[Out-Degree],"&gt;="&amp;H45)</f>
        <v>0</v>
      </c>
      <c r="J44" s="39">
        <f t="shared" si="13"/>
        <v>50.181818181818166</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0.08092036363636367</v>
      </c>
      <c r="O44" s="40">
        <f>COUNTIF(Vertices[Eigenvector Centrality],"&gt;= "&amp;N44)-COUNTIF(Vertices[Eigenvector Centrality],"&gt;="&amp;N45)</f>
        <v>0</v>
      </c>
      <c r="P44" s="39">
        <f t="shared" si="16"/>
        <v>1.8045755454545445</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3.945454545454547</v>
      </c>
      <c r="I45" s="42">
        <f>COUNTIF(Vertices[Out-Degree],"&gt;= "&amp;H45)-COUNTIF(Vertices[Out-Degree],"&gt;="&amp;H46)</f>
        <v>1</v>
      </c>
      <c r="J45" s="41">
        <f t="shared" si="13"/>
        <v>51.85454545454544</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0.08361770909090913</v>
      </c>
      <c r="O45" s="42">
        <f>COUNTIF(Vertices[Eigenvector Centrality],"&gt;= "&amp;N45)-COUNTIF(Vertices[Eigenvector Centrality],"&gt;="&amp;N46)</f>
        <v>0</v>
      </c>
      <c r="P45" s="41">
        <f t="shared" si="16"/>
        <v>1.8492441636363626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4.072727272727274</v>
      </c>
      <c r="I46" s="40">
        <f>COUNTIF(Vertices[Out-Degree],"&gt;= "&amp;H46)-COUNTIF(Vertices[Out-Degree],"&gt;="&amp;H47)</f>
        <v>0</v>
      </c>
      <c r="J46" s="39">
        <f t="shared" si="13"/>
        <v>53.52727272727271</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0.08631505454545459</v>
      </c>
      <c r="O46" s="40">
        <f>COUNTIF(Vertices[Eigenvector Centrality],"&gt;= "&amp;N46)-COUNTIF(Vertices[Eigenvector Centrality],"&gt;="&amp;N47)</f>
        <v>0</v>
      </c>
      <c r="P46" s="39">
        <f t="shared" si="16"/>
        <v>1.8939127818181807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1</v>
      </c>
      <c r="H47" s="41">
        <f t="shared" si="12"/>
        <v>4.200000000000001</v>
      </c>
      <c r="I47" s="42">
        <f>COUNTIF(Vertices[Out-Degree],"&gt;= "&amp;H47)-COUNTIF(Vertices[Out-Degree],"&gt;="&amp;H48)</f>
        <v>0</v>
      </c>
      <c r="J47" s="41">
        <f t="shared" si="13"/>
        <v>55.19999999999998</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0.08901240000000005</v>
      </c>
      <c r="O47" s="42">
        <f>COUNTIF(Vertices[Eigenvector Centrality],"&gt;= "&amp;N47)-COUNTIF(Vertices[Eigenvector Centrality],"&gt;="&amp;N48)</f>
        <v>0</v>
      </c>
      <c r="P47" s="41">
        <f t="shared" si="16"/>
        <v>1.9385813999999988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4.327272727272728</v>
      </c>
      <c r="I48" s="40">
        <f>COUNTIF(Vertices[Out-Degree],"&gt;= "&amp;H48)-COUNTIF(Vertices[Out-Degree],"&gt;="&amp;H49)</f>
        <v>0</v>
      </c>
      <c r="J48" s="39">
        <f t="shared" si="13"/>
        <v>56.87272727272725</v>
      </c>
      <c r="K48" s="40">
        <f>COUNTIF(Vertices[Betweenness Centrality],"&gt;= "&amp;J48)-COUNTIF(Vertices[Betweenness Centrality],"&gt;="&amp;J49)</f>
        <v>1</v>
      </c>
      <c r="L48" s="39">
        <f t="shared" si="14"/>
        <v>0.30909090909090914</v>
      </c>
      <c r="M48" s="40">
        <f>COUNTIF(Vertices[Closeness Centrality],"&gt;= "&amp;L48)-COUNTIF(Vertices[Closeness Centrality],"&gt;="&amp;L49)</f>
        <v>0</v>
      </c>
      <c r="N48" s="39">
        <f t="shared" si="15"/>
        <v>0.09170974545454551</v>
      </c>
      <c r="O48" s="40">
        <f>COUNTIF(Vertices[Eigenvector Centrality],"&gt;= "&amp;N48)-COUNTIF(Vertices[Eigenvector Centrality],"&gt;="&amp;N49)</f>
        <v>0</v>
      </c>
      <c r="P48" s="39">
        <f t="shared" si="16"/>
        <v>1.983250018181817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4.454545454545455</v>
      </c>
      <c r="I49" s="42">
        <f>COUNTIF(Vertices[Out-Degree],"&gt;= "&amp;H49)-COUNTIF(Vertices[Out-Degree],"&gt;="&amp;H50)</f>
        <v>0</v>
      </c>
      <c r="J49" s="41">
        <f t="shared" si="13"/>
        <v>58.545454545454525</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0.09440709090909097</v>
      </c>
      <c r="O49" s="42">
        <f>COUNTIF(Vertices[Eigenvector Centrality],"&gt;= "&amp;N49)-COUNTIF(Vertices[Eigenvector Centrality],"&gt;="&amp;N50)</f>
        <v>0</v>
      </c>
      <c r="P49" s="41">
        <f t="shared" si="16"/>
        <v>2.0279186363636352</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4.581818181818182</v>
      </c>
      <c r="I50" s="40">
        <f>COUNTIF(Vertices[Out-Degree],"&gt;= "&amp;H50)-COUNTIF(Vertices[Out-Degree],"&gt;="&amp;H51)</f>
        <v>0</v>
      </c>
      <c r="J50" s="39">
        <f t="shared" si="13"/>
        <v>60.2181818181818</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0.09710443636363643</v>
      </c>
      <c r="O50" s="40">
        <f>COUNTIF(Vertices[Eigenvector Centrality],"&gt;= "&amp;N50)-COUNTIF(Vertices[Eigenvector Centrality],"&gt;="&amp;N51)</f>
        <v>0</v>
      </c>
      <c r="P50" s="39">
        <f t="shared" si="16"/>
        <v>2.0725872545454536</v>
      </c>
      <c r="Q50" s="40">
        <f>COUNTIF(Vertices[PageRank],"&gt;= "&amp;P50)-COUNTIF(Vertices[PageRank],"&gt;="&amp;P51)</f>
        <v>0</v>
      </c>
      <c r="R50" s="39">
        <f t="shared" si="17"/>
        <v>0.3272727272727273</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4.709090909090909</v>
      </c>
      <c r="I51" s="42">
        <f>COUNTIF(Vertices[Out-Degree],"&gt;= "&amp;H51)-COUNTIF(Vertices[Out-Degree],"&gt;="&amp;H52)</f>
        <v>0</v>
      </c>
      <c r="J51" s="41">
        <f t="shared" si="13"/>
        <v>61.89090909090907</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0.09980178181818189</v>
      </c>
      <c r="O51" s="42">
        <f>COUNTIF(Vertices[Eigenvector Centrality],"&gt;= "&amp;N51)-COUNTIF(Vertices[Eigenvector Centrality],"&gt;="&amp;N52)</f>
        <v>0</v>
      </c>
      <c r="P51" s="41">
        <f t="shared" si="16"/>
        <v>2.117255872727272</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4.836363636363636</v>
      </c>
      <c r="I52" s="40">
        <f>COUNTIF(Vertices[Out-Degree],"&gt;= "&amp;H52)-COUNTIF(Vertices[Out-Degree],"&gt;="&amp;H53)</f>
        <v>0</v>
      </c>
      <c r="J52" s="39">
        <f t="shared" si="13"/>
        <v>63.56363636363634</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0.10249912727272735</v>
      </c>
      <c r="O52" s="40">
        <f>COUNTIF(Vertices[Eigenvector Centrality],"&gt;= "&amp;N52)-COUNTIF(Vertices[Eigenvector Centrality],"&gt;="&amp;N53)</f>
        <v>0</v>
      </c>
      <c r="P52" s="39">
        <f t="shared" si="16"/>
        <v>2.1619244909090902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4.963636363636363</v>
      </c>
      <c r="I53" s="42">
        <f>COUNTIF(Vertices[Out-Degree],"&gt;= "&amp;H53)-COUNTIF(Vertices[Out-Degree],"&gt;="&amp;H54)</f>
        <v>0</v>
      </c>
      <c r="J53" s="41">
        <f t="shared" si="13"/>
        <v>65.23636363636362</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0.10519647272727281</v>
      </c>
      <c r="O53" s="42">
        <f>COUNTIF(Vertices[Eigenvector Centrality],"&gt;= "&amp;N53)-COUNTIF(Vertices[Eigenvector Centrality],"&gt;="&amp;N54)</f>
        <v>0</v>
      </c>
      <c r="P53" s="41">
        <f t="shared" si="16"/>
        <v>2.2065931090909086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5.09090909090909</v>
      </c>
      <c r="I54" s="40">
        <f>COUNTIF(Vertices[Out-Degree],"&gt;= "&amp;H54)-COUNTIF(Vertices[Out-Degree],"&gt;="&amp;H55)</f>
        <v>0</v>
      </c>
      <c r="J54" s="39">
        <f t="shared" si="13"/>
        <v>66.90909090909089</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0.10789381818181827</v>
      </c>
      <c r="O54" s="40">
        <f>COUNTIF(Vertices[Eigenvector Centrality],"&gt;= "&amp;N54)-COUNTIF(Vertices[Eigenvector Centrality],"&gt;="&amp;N55)</f>
        <v>0</v>
      </c>
      <c r="P54" s="39">
        <f t="shared" si="16"/>
        <v>2.251261727272727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5.218181818181817</v>
      </c>
      <c r="I55" s="42">
        <f>COUNTIF(Vertices[Out-Degree],"&gt;= "&amp;H55)-COUNTIF(Vertices[Out-Degree],"&gt;="&amp;H56)</f>
        <v>0</v>
      </c>
      <c r="J55" s="41">
        <f t="shared" si="13"/>
        <v>68.58181818181816</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0.11059116363636373</v>
      </c>
      <c r="O55" s="42">
        <f>COUNTIF(Vertices[Eigenvector Centrality],"&gt;= "&amp;N55)-COUNTIF(Vertices[Eigenvector Centrality],"&gt;="&amp;N56)</f>
        <v>1</v>
      </c>
      <c r="P55" s="41">
        <f t="shared" si="16"/>
        <v>2.295930345454545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0</v>
      </c>
      <c r="H56" s="39">
        <f t="shared" si="12"/>
        <v>5.345454545454544</v>
      </c>
      <c r="I56" s="40">
        <f>COUNTIF(Vertices[Out-Degree],"&gt;= "&amp;H56)-COUNTIF(Vertices[Out-Degree],"&gt;="&amp;H57)</f>
        <v>0</v>
      </c>
      <c r="J56" s="39">
        <f t="shared" si="13"/>
        <v>70.25454545454544</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0.11328850909090919</v>
      </c>
      <c r="O56" s="40">
        <f>COUNTIF(Vertices[Eigenvector Centrality],"&gt;= "&amp;N56)-COUNTIF(Vertices[Eigenvector Centrality],"&gt;="&amp;N57)</f>
        <v>3</v>
      </c>
      <c r="P56" s="39">
        <f t="shared" si="16"/>
        <v>2.3405989636363635</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1</v>
      </c>
      <c r="H57" s="43">
        <f>MAX(Vertices[Out-Degree])</f>
        <v>7</v>
      </c>
      <c r="I57" s="44">
        <f>COUNTIF(Vertices[Out-Degree],"&gt;= "&amp;H57)-COUNTIF(Vertices[Out-Degree],"&gt;="&amp;H58)</f>
        <v>1</v>
      </c>
      <c r="J57" s="43">
        <f>MAX(Vertices[Betweenness Centrality])</f>
        <v>92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0.148354</v>
      </c>
      <c r="O57" s="44">
        <f>COUNTIF(Vertices[Eigenvector Centrality],"&gt;= "&amp;N57)-COUNTIF(Vertices[Eigenvector Centrality],"&gt;="&amp;N58)</f>
        <v>1</v>
      </c>
      <c r="P57" s="43">
        <f>MAX(Vertices[PageRank])</f>
        <v>2.921291</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1.2352941176470589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1.2352941176470589</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92</v>
      </c>
    </row>
    <row r="99" spans="1:2" ht="15">
      <c r="A99" s="35" t="s">
        <v>102</v>
      </c>
      <c r="B99" s="49">
        <f>_xlfn.IFERROR(AVERAGE(Vertices[Betweenness Centrality]),NoMetricMessage)</f>
        <v>11.529411764705882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0.09799723529411768</v>
      </c>
    </row>
    <row r="114" spans="1:2" ht="15">
      <c r="A114" s="35" t="s">
        <v>109</v>
      </c>
      <c r="B114" s="49">
        <f>_xlfn.IFERROR(MEDIAN(Vertices[Closeness Centrality]),NoMetricMessage)</f>
        <v>0.034483</v>
      </c>
    </row>
    <row r="125" spans="1:2" ht="15">
      <c r="A125" s="35" t="s">
        <v>112</v>
      </c>
      <c r="B125" s="49">
        <f>IF(COUNT(Vertices[Eigenvector Centrality])&gt;0,N2,NoMetricMessage)</f>
        <v>0</v>
      </c>
    </row>
    <row r="126" spans="1:2" ht="15">
      <c r="A126" s="35" t="s">
        <v>113</v>
      </c>
      <c r="B126" s="49">
        <f>IF(COUNT(Vertices[Eigenvector Centrality])&gt;0,N57,NoMetricMessage)</f>
        <v>0.148354</v>
      </c>
    </row>
    <row r="127" spans="1:2" ht="15">
      <c r="A127" s="35" t="s">
        <v>114</v>
      </c>
      <c r="B127" s="49">
        <f>_xlfn.IFERROR(AVERAGE(Vertices[Eigenvector Centrality]),NoMetricMessage)</f>
        <v>0.05882341176470588</v>
      </c>
    </row>
    <row r="128" spans="1:2" ht="15">
      <c r="A128" s="35" t="s">
        <v>115</v>
      </c>
      <c r="B128" s="49">
        <f>_xlfn.IFERROR(MEDIAN(Vertices[Eigenvector Centrality]),NoMetricMessage)</f>
        <v>0.041136</v>
      </c>
    </row>
    <row r="139" spans="1:2" ht="15">
      <c r="A139" s="35" t="s">
        <v>140</v>
      </c>
      <c r="B139" s="49">
        <f>IF(COUNT(Vertices[PageRank])&gt;0,P2,NoMetricMessage)</f>
        <v>0.464517</v>
      </c>
    </row>
    <row r="140" spans="1:2" ht="15">
      <c r="A140" s="35" t="s">
        <v>141</v>
      </c>
      <c r="B140" s="49">
        <f>IF(COUNT(Vertices[PageRank])&gt;0,P57,NoMetricMessage)</f>
        <v>2.921291</v>
      </c>
    </row>
    <row r="141" spans="1:2" ht="15">
      <c r="A141" s="35" t="s">
        <v>142</v>
      </c>
      <c r="B141" s="49">
        <f>_xlfn.IFERROR(AVERAGE(Vertices[PageRank]),NoMetricMessage)</f>
        <v>0.9999712941176471</v>
      </c>
    </row>
    <row r="142" spans="1:2" ht="15">
      <c r="A142" s="35" t="s">
        <v>143</v>
      </c>
      <c r="B142" s="49">
        <f>_xlfn.IFERROR(MEDIAN(Vertices[PageRank]),NoMetricMessage)</f>
        <v>0.793969</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0.1196078431372549</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453</v>
      </c>
      <c r="K7" s="13" t="s">
        <v>454</v>
      </c>
    </row>
    <row r="8" spans="1:11" ht="409.5">
      <c r="A8"/>
      <c r="B8">
        <v>2</v>
      </c>
      <c r="C8">
        <v>2</v>
      </c>
      <c r="D8" t="s">
        <v>61</v>
      </c>
      <c r="E8" t="s">
        <v>61</v>
      </c>
      <c r="H8" t="s">
        <v>73</v>
      </c>
      <c r="J8" t="s">
        <v>455</v>
      </c>
      <c r="K8" s="13" t="s">
        <v>456</v>
      </c>
    </row>
    <row r="9" spans="1:11" ht="409.5">
      <c r="A9"/>
      <c r="B9">
        <v>3</v>
      </c>
      <c r="C9">
        <v>4</v>
      </c>
      <c r="D9" t="s">
        <v>62</v>
      </c>
      <c r="E9" t="s">
        <v>62</v>
      </c>
      <c r="H9" t="s">
        <v>74</v>
      </c>
      <c r="J9" t="s">
        <v>457</v>
      </c>
      <c r="K9" s="13" t="s">
        <v>458</v>
      </c>
    </row>
    <row r="10" spans="1:11" ht="409.5">
      <c r="A10"/>
      <c r="B10">
        <v>4</v>
      </c>
      <c r="D10" t="s">
        <v>63</v>
      </c>
      <c r="E10" t="s">
        <v>63</v>
      </c>
      <c r="H10" t="s">
        <v>75</v>
      </c>
      <c r="J10" t="s">
        <v>459</v>
      </c>
      <c r="K10" s="13" t="s">
        <v>460</v>
      </c>
    </row>
    <row r="11" spans="1:11" ht="15">
      <c r="A11"/>
      <c r="B11">
        <v>5</v>
      </c>
      <c r="D11" t="s">
        <v>46</v>
      </c>
      <c r="E11">
        <v>1</v>
      </c>
      <c r="H11" t="s">
        <v>76</v>
      </c>
      <c r="J11" t="s">
        <v>461</v>
      </c>
      <c r="K11" t="s">
        <v>462</v>
      </c>
    </row>
    <row r="12" spans="1:11" ht="15">
      <c r="A12"/>
      <c r="B12"/>
      <c r="D12" t="s">
        <v>64</v>
      </c>
      <c r="E12">
        <v>2</v>
      </c>
      <c r="H12">
        <v>0</v>
      </c>
      <c r="J12" t="s">
        <v>463</v>
      </c>
      <c r="K12" t="s">
        <v>464</v>
      </c>
    </row>
    <row r="13" spans="1:11" ht="15">
      <c r="A13"/>
      <c r="B13"/>
      <c r="D13">
        <v>1</v>
      </c>
      <c r="E13">
        <v>3</v>
      </c>
      <c r="H13">
        <v>1</v>
      </c>
      <c r="J13" t="s">
        <v>465</v>
      </c>
      <c r="K13" t="s">
        <v>466</v>
      </c>
    </row>
    <row r="14" spans="4:11" ht="15">
      <c r="D14">
        <v>2</v>
      </c>
      <c r="E14">
        <v>4</v>
      </c>
      <c r="H14">
        <v>2</v>
      </c>
      <c r="J14" t="s">
        <v>467</v>
      </c>
      <c r="K14" t="s">
        <v>468</v>
      </c>
    </row>
    <row r="15" spans="4:11" ht="15">
      <c r="D15">
        <v>3</v>
      </c>
      <c r="E15">
        <v>5</v>
      </c>
      <c r="H15">
        <v>3</v>
      </c>
      <c r="J15" t="s">
        <v>469</v>
      </c>
      <c r="K15" t="s">
        <v>470</v>
      </c>
    </row>
    <row r="16" spans="4:11" ht="15">
      <c r="D16">
        <v>4</v>
      </c>
      <c r="E16">
        <v>6</v>
      </c>
      <c r="H16">
        <v>4</v>
      </c>
      <c r="J16" t="s">
        <v>471</v>
      </c>
      <c r="K16" t="s">
        <v>472</v>
      </c>
    </row>
    <row r="17" spans="4:11" ht="15">
      <c r="D17">
        <v>5</v>
      </c>
      <c r="E17">
        <v>7</v>
      </c>
      <c r="H17">
        <v>5</v>
      </c>
      <c r="J17" t="s">
        <v>473</v>
      </c>
      <c r="K17" t="s">
        <v>474</v>
      </c>
    </row>
    <row r="18" spans="4:11" ht="15">
      <c r="D18">
        <v>6</v>
      </c>
      <c r="E18">
        <v>8</v>
      </c>
      <c r="H18">
        <v>6</v>
      </c>
      <c r="J18" t="s">
        <v>475</v>
      </c>
      <c r="K18" t="s">
        <v>476</v>
      </c>
    </row>
    <row r="19" spans="4:11" ht="15">
      <c r="D19">
        <v>7</v>
      </c>
      <c r="E19">
        <v>9</v>
      </c>
      <c r="H19">
        <v>7</v>
      </c>
      <c r="J19" t="s">
        <v>477</v>
      </c>
      <c r="K19" t="s">
        <v>478</v>
      </c>
    </row>
    <row r="20" spans="4:11" ht="15">
      <c r="D20">
        <v>8</v>
      </c>
      <c r="H20">
        <v>8</v>
      </c>
      <c r="J20" t="s">
        <v>479</v>
      </c>
      <c r="K20" t="s">
        <v>480</v>
      </c>
    </row>
    <row r="21" spans="4:11" ht="409.5">
      <c r="D21">
        <v>9</v>
      </c>
      <c r="H21">
        <v>9</v>
      </c>
      <c r="J21" t="s">
        <v>481</v>
      </c>
      <c r="K21" s="13" t="s">
        <v>482</v>
      </c>
    </row>
    <row r="22" spans="4:11" ht="409.5">
      <c r="D22">
        <v>10</v>
      </c>
      <c r="J22" t="s">
        <v>483</v>
      </c>
      <c r="K22" s="13" t="s">
        <v>484</v>
      </c>
    </row>
    <row r="23" spans="4:11" ht="409.5">
      <c r="D23">
        <v>11</v>
      </c>
      <c r="J23" t="s">
        <v>485</v>
      </c>
      <c r="K23" s="13" t="s">
        <v>486</v>
      </c>
    </row>
    <row r="24" spans="10:11" ht="409.5">
      <c r="J24" t="s">
        <v>487</v>
      </c>
      <c r="K24" s="13" t="s">
        <v>734</v>
      </c>
    </row>
    <row r="25" spans="10:11" ht="15">
      <c r="J25" t="s">
        <v>488</v>
      </c>
      <c r="K25" t="b">
        <v>0</v>
      </c>
    </row>
    <row r="26" spans="10:11" ht="15">
      <c r="J26" t="s">
        <v>732</v>
      </c>
      <c r="K26" t="s">
        <v>733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503</v>
      </c>
      <c r="B2" s="128" t="s">
        <v>504</v>
      </c>
      <c r="C2" s="67" t="s">
        <v>505</v>
      </c>
    </row>
    <row r="3" spans="1:3" ht="15">
      <c r="A3" s="127" t="s">
        <v>490</v>
      </c>
      <c r="B3" s="127" t="s">
        <v>490</v>
      </c>
      <c r="C3" s="36">
        <v>9</v>
      </c>
    </row>
    <row r="4" spans="1:3" ht="15">
      <c r="A4" s="127" t="s">
        <v>490</v>
      </c>
      <c r="B4" s="127" t="s">
        <v>491</v>
      </c>
      <c r="C4" s="36">
        <v>2</v>
      </c>
    </row>
    <row r="5" spans="1:3" ht="15">
      <c r="A5" s="127" t="s">
        <v>490</v>
      </c>
      <c r="B5" s="127" t="s">
        <v>492</v>
      </c>
      <c r="C5" s="36">
        <v>2</v>
      </c>
    </row>
    <row r="6" spans="1:3" ht="15">
      <c r="A6" s="127" t="s">
        <v>491</v>
      </c>
      <c r="B6" s="127" t="s">
        <v>491</v>
      </c>
      <c r="C6" s="36">
        <v>11</v>
      </c>
    </row>
    <row r="7" spans="1:3" ht="15">
      <c r="A7" s="127" t="s">
        <v>491</v>
      </c>
      <c r="B7" s="127" t="s">
        <v>492</v>
      </c>
      <c r="C7" s="36">
        <v>6</v>
      </c>
    </row>
    <row r="8" spans="1:3" ht="15">
      <c r="A8" s="127" t="s">
        <v>492</v>
      </c>
      <c r="B8" s="127" t="s">
        <v>492</v>
      </c>
      <c r="C8" s="36">
        <v>4</v>
      </c>
    </row>
    <row r="9" spans="1:3" ht="15">
      <c r="A9" s="127" t="s">
        <v>493</v>
      </c>
      <c r="B9" s="127" t="s">
        <v>493</v>
      </c>
      <c r="C9" s="36">
        <v>2</v>
      </c>
    </row>
    <row r="10" spans="1:3" ht="15">
      <c r="A10" s="127" t="s">
        <v>494</v>
      </c>
      <c r="B10" s="127" t="s">
        <v>494</v>
      </c>
      <c r="C10"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511</v>
      </c>
      <c r="B1" s="13" t="s">
        <v>514</v>
      </c>
      <c r="C1" s="13" t="s">
        <v>515</v>
      </c>
      <c r="D1" s="13" t="s">
        <v>517</v>
      </c>
      <c r="E1" s="13" t="s">
        <v>516</v>
      </c>
      <c r="F1" s="13" t="s">
        <v>519</v>
      </c>
      <c r="G1" s="13" t="s">
        <v>518</v>
      </c>
      <c r="H1" s="13" t="s">
        <v>521</v>
      </c>
      <c r="I1" s="13" t="s">
        <v>520</v>
      </c>
      <c r="J1" s="13" t="s">
        <v>523</v>
      </c>
      <c r="K1" s="13" t="s">
        <v>522</v>
      </c>
      <c r="L1" s="13" t="s">
        <v>524</v>
      </c>
    </row>
    <row r="2" spans="1:12" ht="15">
      <c r="A2" s="90" t="s">
        <v>250</v>
      </c>
      <c r="B2" s="85">
        <v>1</v>
      </c>
      <c r="C2" s="90" t="s">
        <v>244</v>
      </c>
      <c r="D2" s="85">
        <v>1</v>
      </c>
      <c r="E2" s="90" t="s">
        <v>248</v>
      </c>
      <c r="F2" s="85">
        <v>1</v>
      </c>
      <c r="G2" s="90" t="s">
        <v>250</v>
      </c>
      <c r="H2" s="85">
        <v>1</v>
      </c>
      <c r="I2" s="90" t="s">
        <v>245</v>
      </c>
      <c r="J2" s="85">
        <v>1</v>
      </c>
      <c r="K2" s="90" t="s">
        <v>512</v>
      </c>
      <c r="L2" s="85">
        <v>1</v>
      </c>
    </row>
    <row r="3" spans="1:12" ht="15">
      <c r="A3" s="90" t="s">
        <v>248</v>
      </c>
      <c r="B3" s="85">
        <v>1</v>
      </c>
      <c r="C3" s="85"/>
      <c r="D3" s="85"/>
      <c r="E3" s="90" t="s">
        <v>246</v>
      </c>
      <c r="F3" s="85">
        <v>1</v>
      </c>
      <c r="G3" s="85"/>
      <c r="H3" s="85"/>
      <c r="I3" s="85"/>
      <c r="J3" s="85"/>
      <c r="K3" s="90" t="s">
        <v>513</v>
      </c>
      <c r="L3" s="85">
        <v>1</v>
      </c>
    </row>
    <row r="4" spans="1:12" ht="15">
      <c r="A4" s="90" t="s">
        <v>249</v>
      </c>
      <c r="B4" s="85">
        <v>1</v>
      </c>
      <c r="C4" s="85"/>
      <c r="D4" s="85"/>
      <c r="E4" s="90" t="s">
        <v>247</v>
      </c>
      <c r="F4" s="85">
        <v>1</v>
      </c>
      <c r="G4" s="85"/>
      <c r="H4" s="85"/>
      <c r="I4" s="85"/>
      <c r="J4" s="85"/>
      <c r="K4" s="85"/>
      <c r="L4" s="85"/>
    </row>
    <row r="5" spans="1:12" ht="15">
      <c r="A5" s="90" t="s">
        <v>247</v>
      </c>
      <c r="B5" s="85">
        <v>1</v>
      </c>
      <c r="C5" s="85"/>
      <c r="D5" s="85"/>
      <c r="E5" s="90" t="s">
        <v>249</v>
      </c>
      <c r="F5" s="85">
        <v>1</v>
      </c>
      <c r="G5" s="85"/>
      <c r="H5" s="85"/>
      <c r="I5" s="85"/>
      <c r="J5" s="85"/>
      <c r="K5" s="85"/>
      <c r="L5" s="85"/>
    </row>
    <row r="6" spans="1:12" ht="15">
      <c r="A6" s="90" t="s">
        <v>246</v>
      </c>
      <c r="B6" s="85">
        <v>1</v>
      </c>
      <c r="C6" s="85"/>
      <c r="D6" s="85"/>
      <c r="E6" s="85"/>
      <c r="F6" s="85"/>
      <c r="G6" s="85"/>
      <c r="H6" s="85"/>
      <c r="I6" s="85"/>
      <c r="J6" s="85"/>
      <c r="K6" s="85"/>
      <c r="L6" s="85"/>
    </row>
    <row r="7" spans="1:12" ht="15">
      <c r="A7" s="90" t="s">
        <v>245</v>
      </c>
      <c r="B7" s="85">
        <v>1</v>
      </c>
      <c r="C7" s="85"/>
      <c r="D7" s="85"/>
      <c r="E7" s="85"/>
      <c r="F7" s="85"/>
      <c r="G7" s="85"/>
      <c r="H7" s="85"/>
      <c r="I7" s="85"/>
      <c r="J7" s="85"/>
      <c r="K7" s="85"/>
      <c r="L7" s="85"/>
    </row>
    <row r="8" spans="1:12" ht="15">
      <c r="A8" s="90" t="s">
        <v>244</v>
      </c>
      <c r="B8" s="85">
        <v>1</v>
      </c>
      <c r="C8" s="85"/>
      <c r="D8" s="85"/>
      <c r="E8" s="85"/>
      <c r="F8" s="85"/>
      <c r="G8" s="85"/>
      <c r="H8" s="85"/>
      <c r="I8" s="85"/>
      <c r="J8" s="85"/>
      <c r="K8" s="85"/>
      <c r="L8" s="85"/>
    </row>
    <row r="9" spans="1:12" ht="15">
      <c r="A9" s="90" t="s">
        <v>512</v>
      </c>
      <c r="B9" s="85">
        <v>1</v>
      </c>
      <c r="C9" s="85"/>
      <c r="D9" s="85"/>
      <c r="E9" s="85"/>
      <c r="F9" s="85"/>
      <c r="G9" s="85"/>
      <c r="H9" s="85"/>
      <c r="I9" s="85"/>
      <c r="J9" s="85"/>
      <c r="K9" s="85"/>
      <c r="L9" s="85"/>
    </row>
    <row r="10" spans="1:12" ht="15">
      <c r="A10" s="90" t="s">
        <v>513</v>
      </c>
      <c r="B10" s="85">
        <v>1</v>
      </c>
      <c r="C10" s="85"/>
      <c r="D10" s="85"/>
      <c r="E10" s="85"/>
      <c r="F10" s="85"/>
      <c r="G10" s="85"/>
      <c r="H10" s="85"/>
      <c r="I10" s="85"/>
      <c r="J10" s="85"/>
      <c r="K10" s="85"/>
      <c r="L10" s="85"/>
    </row>
    <row r="13" spans="1:12" ht="15" customHeight="1">
      <c r="A13" s="13" t="s">
        <v>527</v>
      </c>
      <c r="B13" s="13" t="s">
        <v>514</v>
      </c>
      <c r="C13" s="13" t="s">
        <v>530</v>
      </c>
      <c r="D13" s="13" t="s">
        <v>517</v>
      </c>
      <c r="E13" s="13" t="s">
        <v>531</v>
      </c>
      <c r="F13" s="13" t="s">
        <v>519</v>
      </c>
      <c r="G13" s="13" t="s">
        <v>532</v>
      </c>
      <c r="H13" s="13" t="s">
        <v>521</v>
      </c>
      <c r="I13" s="13" t="s">
        <v>533</v>
      </c>
      <c r="J13" s="13" t="s">
        <v>523</v>
      </c>
      <c r="K13" s="13" t="s">
        <v>534</v>
      </c>
      <c r="L13" s="13" t="s">
        <v>524</v>
      </c>
    </row>
    <row r="14" spans="1:12" ht="15">
      <c r="A14" s="85" t="s">
        <v>252</v>
      </c>
      <c r="B14" s="85">
        <v>7</v>
      </c>
      <c r="C14" s="85" t="s">
        <v>252</v>
      </c>
      <c r="D14" s="85">
        <v>1</v>
      </c>
      <c r="E14" s="85" t="s">
        <v>252</v>
      </c>
      <c r="F14" s="85">
        <v>4</v>
      </c>
      <c r="G14" s="85" t="s">
        <v>252</v>
      </c>
      <c r="H14" s="85">
        <v>1</v>
      </c>
      <c r="I14" s="85" t="s">
        <v>252</v>
      </c>
      <c r="J14" s="85">
        <v>1</v>
      </c>
      <c r="K14" s="85" t="s">
        <v>528</v>
      </c>
      <c r="L14" s="85">
        <v>1</v>
      </c>
    </row>
    <row r="15" spans="1:12" ht="15">
      <c r="A15" s="85" t="s">
        <v>528</v>
      </c>
      <c r="B15" s="85">
        <v>1</v>
      </c>
      <c r="C15" s="85"/>
      <c r="D15" s="85"/>
      <c r="E15" s="85"/>
      <c r="F15" s="85"/>
      <c r="G15" s="85"/>
      <c r="H15" s="85"/>
      <c r="I15" s="85"/>
      <c r="J15" s="85"/>
      <c r="K15" s="85" t="s">
        <v>529</v>
      </c>
      <c r="L15" s="85">
        <v>1</v>
      </c>
    </row>
    <row r="16" spans="1:12" ht="15">
      <c r="A16" s="85" t="s">
        <v>529</v>
      </c>
      <c r="B16" s="85">
        <v>1</v>
      </c>
      <c r="C16" s="85"/>
      <c r="D16" s="85"/>
      <c r="E16" s="85"/>
      <c r="F16" s="85"/>
      <c r="G16" s="85"/>
      <c r="H16" s="85"/>
      <c r="I16" s="85"/>
      <c r="J16" s="85"/>
      <c r="K16" s="85"/>
      <c r="L16" s="85"/>
    </row>
    <row r="19" spans="1:12" ht="15" customHeight="1">
      <c r="A19" s="13" t="s">
        <v>536</v>
      </c>
      <c r="B19" s="13" t="s">
        <v>514</v>
      </c>
      <c r="C19" s="13" t="s">
        <v>546</v>
      </c>
      <c r="D19" s="13" t="s">
        <v>517</v>
      </c>
      <c r="E19" s="13" t="s">
        <v>547</v>
      </c>
      <c r="F19" s="13" t="s">
        <v>519</v>
      </c>
      <c r="G19" s="13" t="s">
        <v>552</v>
      </c>
      <c r="H19" s="13" t="s">
        <v>521</v>
      </c>
      <c r="I19" s="85" t="s">
        <v>553</v>
      </c>
      <c r="J19" s="85" t="s">
        <v>523</v>
      </c>
      <c r="K19" s="85" t="s">
        <v>554</v>
      </c>
      <c r="L19" s="85" t="s">
        <v>524</v>
      </c>
    </row>
    <row r="20" spans="1:12" ht="15">
      <c r="A20" s="85" t="s">
        <v>537</v>
      </c>
      <c r="B20" s="85">
        <v>3</v>
      </c>
      <c r="C20" s="85" t="s">
        <v>253</v>
      </c>
      <c r="D20" s="85">
        <v>2</v>
      </c>
      <c r="E20" s="85" t="s">
        <v>537</v>
      </c>
      <c r="F20" s="85">
        <v>3</v>
      </c>
      <c r="G20" s="85" t="s">
        <v>539</v>
      </c>
      <c r="H20" s="85">
        <v>2</v>
      </c>
      <c r="I20" s="85"/>
      <c r="J20" s="85"/>
      <c r="K20" s="85"/>
      <c r="L20" s="85"/>
    </row>
    <row r="21" spans="1:12" ht="15">
      <c r="A21" s="85" t="s">
        <v>538</v>
      </c>
      <c r="B21" s="85">
        <v>3</v>
      </c>
      <c r="C21" s="85"/>
      <c r="D21" s="85"/>
      <c r="E21" s="85" t="s">
        <v>538</v>
      </c>
      <c r="F21" s="85">
        <v>3</v>
      </c>
      <c r="G21" s="85" t="s">
        <v>540</v>
      </c>
      <c r="H21" s="85">
        <v>2</v>
      </c>
      <c r="I21" s="85"/>
      <c r="J21" s="85"/>
      <c r="K21" s="85"/>
      <c r="L21" s="85"/>
    </row>
    <row r="22" spans="1:12" ht="15">
      <c r="A22" s="85" t="s">
        <v>539</v>
      </c>
      <c r="B22" s="85">
        <v>2</v>
      </c>
      <c r="C22" s="85"/>
      <c r="D22" s="85"/>
      <c r="E22" s="85" t="s">
        <v>541</v>
      </c>
      <c r="F22" s="85">
        <v>2</v>
      </c>
      <c r="G22" s="85"/>
      <c r="H22" s="85"/>
      <c r="I22" s="85"/>
      <c r="J22" s="85"/>
      <c r="K22" s="85"/>
      <c r="L22" s="85"/>
    </row>
    <row r="23" spans="1:12" ht="15">
      <c r="A23" s="85" t="s">
        <v>540</v>
      </c>
      <c r="B23" s="85">
        <v>2</v>
      </c>
      <c r="C23" s="85"/>
      <c r="D23" s="85"/>
      <c r="E23" s="85" t="s">
        <v>542</v>
      </c>
      <c r="F23" s="85">
        <v>2</v>
      </c>
      <c r="G23" s="85"/>
      <c r="H23" s="85"/>
      <c r="I23" s="85"/>
      <c r="J23" s="85"/>
      <c r="K23" s="85"/>
      <c r="L23" s="85"/>
    </row>
    <row r="24" spans="1:12" ht="15">
      <c r="A24" s="85" t="s">
        <v>541</v>
      </c>
      <c r="B24" s="85">
        <v>2</v>
      </c>
      <c r="C24" s="85"/>
      <c r="D24" s="85"/>
      <c r="E24" s="85" t="s">
        <v>543</v>
      </c>
      <c r="F24" s="85">
        <v>2</v>
      </c>
      <c r="G24" s="85"/>
      <c r="H24" s="85"/>
      <c r="I24" s="85"/>
      <c r="J24" s="85"/>
      <c r="K24" s="85"/>
      <c r="L24" s="85"/>
    </row>
    <row r="25" spans="1:12" ht="15">
      <c r="A25" s="85" t="s">
        <v>542</v>
      </c>
      <c r="B25" s="85">
        <v>2</v>
      </c>
      <c r="C25" s="85"/>
      <c r="D25" s="85"/>
      <c r="E25" s="85" t="s">
        <v>544</v>
      </c>
      <c r="F25" s="85">
        <v>1</v>
      </c>
      <c r="G25" s="85"/>
      <c r="H25" s="85"/>
      <c r="I25" s="85"/>
      <c r="J25" s="85"/>
      <c r="K25" s="85"/>
      <c r="L25" s="85"/>
    </row>
    <row r="26" spans="1:12" ht="15">
      <c r="A26" s="85" t="s">
        <v>543</v>
      </c>
      <c r="B26" s="85">
        <v>2</v>
      </c>
      <c r="C26" s="85"/>
      <c r="D26" s="85"/>
      <c r="E26" s="85" t="s">
        <v>548</v>
      </c>
      <c r="F26" s="85">
        <v>1</v>
      </c>
      <c r="G26" s="85"/>
      <c r="H26" s="85"/>
      <c r="I26" s="85"/>
      <c r="J26" s="85"/>
      <c r="K26" s="85"/>
      <c r="L26" s="85"/>
    </row>
    <row r="27" spans="1:12" ht="15">
      <c r="A27" s="85" t="s">
        <v>253</v>
      </c>
      <c r="B27" s="85">
        <v>2</v>
      </c>
      <c r="C27" s="85"/>
      <c r="D27" s="85"/>
      <c r="E27" s="85" t="s">
        <v>549</v>
      </c>
      <c r="F27" s="85">
        <v>1</v>
      </c>
      <c r="G27" s="85"/>
      <c r="H27" s="85"/>
      <c r="I27" s="85"/>
      <c r="J27" s="85"/>
      <c r="K27" s="85"/>
      <c r="L27" s="85"/>
    </row>
    <row r="28" spans="1:12" ht="15">
      <c r="A28" s="85" t="s">
        <v>544</v>
      </c>
      <c r="B28" s="85">
        <v>1</v>
      </c>
      <c r="C28" s="85"/>
      <c r="D28" s="85"/>
      <c r="E28" s="85" t="s">
        <v>550</v>
      </c>
      <c r="F28" s="85">
        <v>1</v>
      </c>
      <c r="G28" s="85"/>
      <c r="H28" s="85"/>
      <c r="I28" s="85"/>
      <c r="J28" s="85"/>
      <c r="K28" s="85"/>
      <c r="L28" s="85"/>
    </row>
    <row r="29" spans="1:12" ht="15">
      <c r="A29" s="85" t="s">
        <v>545</v>
      </c>
      <c r="B29" s="85">
        <v>1</v>
      </c>
      <c r="C29" s="85"/>
      <c r="D29" s="85"/>
      <c r="E29" s="85" t="s">
        <v>551</v>
      </c>
      <c r="F29" s="85">
        <v>1</v>
      </c>
      <c r="G29" s="85"/>
      <c r="H29" s="85"/>
      <c r="I29" s="85"/>
      <c r="J29" s="85"/>
      <c r="K29" s="85"/>
      <c r="L29" s="85"/>
    </row>
    <row r="32" spans="1:12" ht="15" customHeight="1">
      <c r="A32" s="13" t="s">
        <v>557</v>
      </c>
      <c r="B32" s="13" t="s">
        <v>514</v>
      </c>
      <c r="C32" s="13" t="s">
        <v>565</v>
      </c>
      <c r="D32" s="13" t="s">
        <v>517</v>
      </c>
      <c r="E32" s="13" t="s">
        <v>568</v>
      </c>
      <c r="F32" s="13" t="s">
        <v>519</v>
      </c>
      <c r="G32" s="13" t="s">
        <v>571</v>
      </c>
      <c r="H32" s="13" t="s">
        <v>521</v>
      </c>
      <c r="I32" s="13" t="s">
        <v>575</v>
      </c>
      <c r="J32" s="13" t="s">
        <v>523</v>
      </c>
      <c r="K32" s="13" t="s">
        <v>578</v>
      </c>
      <c r="L32" s="13" t="s">
        <v>524</v>
      </c>
    </row>
    <row r="33" spans="1:12" ht="15">
      <c r="A33" s="91" t="s">
        <v>558</v>
      </c>
      <c r="B33" s="91">
        <v>9</v>
      </c>
      <c r="C33" s="91" t="s">
        <v>213</v>
      </c>
      <c r="D33" s="91">
        <v>3</v>
      </c>
      <c r="E33" s="91" t="s">
        <v>537</v>
      </c>
      <c r="F33" s="91">
        <v>7</v>
      </c>
      <c r="G33" s="91" t="s">
        <v>572</v>
      </c>
      <c r="H33" s="91">
        <v>2</v>
      </c>
      <c r="I33" s="91" t="s">
        <v>564</v>
      </c>
      <c r="J33" s="91">
        <v>4</v>
      </c>
      <c r="K33" s="91" t="s">
        <v>579</v>
      </c>
      <c r="L33" s="91">
        <v>2</v>
      </c>
    </row>
    <row r="34" spans="1:12" ht="15">
      <c r="A34" s="91" t="s">
        <v>559</v>
      </c>
      <c r="B34" s="91">
        <v>2</v>
      </c>
      <c r="C34" s="91" t="s">
        <v>566</v>
      </c>
      <c r="D34" s="91">
        <v>2</v>
      </c>
      <c r="E34" s="91" t="s">
        <v>224</v>
      </c>
      <c r="F34" s="91">
        <v>6</v>
      </c>
      <c r="G34" s="91" t="s">
        <v>573</v>
      </c>
      <c r="H34" s="91">
        <v>2</v>
      </c>
      <c r="I34" s="91" t="s">
        <v>576</v>
      </c>
      <c r="J34" s="91">
        <v>2</v>
      </c>
      <c r="K34" s="91" t="s">
        <v>580</v>
      </c>
      <c r="L34" s="91">
        <v>2</v>
      </c>
    </row>
    <row r="35" spans="1:12" ht="15">
      <c r="A35" s="91" t="s">
        <v>560</v>
      </c>
      <c r="B35" s="91">
        <v>0</v>
      </c>
      <c r="C35" s="91" t="s">
        <v>567</v>
      </c>
      <c r="D35" s="91">
        <v>2</v>
      </c>
      <c r="E35" s="91" t="s">
        <v>225</v>
      </c>
      <c r="F35" s="91">
        <v>5</v>
      </c>
      <c r="G35" s="91" t="s">
        <v>218</v>
      </c>
      <c r="H35" s="91">
        <v>2</v>
      </c>
      <c r="I35" s="91" t="s">
        <v>577</v>
      </c>
      <c r="J35" s="91">
        <v>2</v>
      </c>
      <c r="K35" s="91"/>
      <c r="L35" s="91"/>
    </row>
    <row r="36" spans="1:12" ht="15">
      <c r="A36" s="91" t="s">
        <v>561</v>
      </c>
      <c r="B36" s="91">
        <v>189</v>
      </c>
      <c r="C36" s="91" t="s">
        <v>223</v>
      </c>
      <c r="D36" s="91">
        <v>2</v>
      </c>
      <c r="E36" s="91" t="s">
        <v>542</v>
      </c>
      <c r="F36" s="91">
        <v>4</v>
      </c>
      <c r="G36" s="91" t="s">
        <v>224</v>
      </c>
      <c r="H36" s="91">
        <v>2</v>
      </c>
      <c r="I36" s="91" t="s">
        <v>563</v>
      </c>
      <c r="J36" s="91">
        <v>2</v>
      </c>
      <c r="K36" s="91"/>
      <c r="L36" s="91"/>
    </row>
    <row r="37" spans="1:12" ht="15">
      <c r="A37" s="91" t="s">
        <v>562</v>
      </c>
      <c r="B37" s="91">
        <v>200</v>
      </c>
      <c r="C37" s="91" t="s">
        <v>222</v>
      </c>
      <c r="D37" s="91">
        <v>2</v>
      </c>
      <c r="E37" s="91" t="s">
        <v>228</v>
      </c>
      <c r="F37" s="91">
        <v>3</v>
      </c>
      <c r="G37" s="91" t="s">
        <v>539</v>
      </c>
      <c r="H37" s="91">
        <v>2</v>
      </c>
      <c r="I37" s="91"/>
      <c r="J37" s="91"/>
      <c r="K37" s="91"/>
      <c r="L37" s="91"/>
    </row>
    <row r="38" spans="1:12" ht="15">
      <c r="A38" s="91" t="s">
        <v>224</v>
      </c>
      <c r="B38" s="91">
        <v>10</v>
      </c>
      <c r="C38" s="91" t="s">
        <v>221</v>
      </c>
      <c r="D38" s="91">
        <v>2</v>
      </c>
      <c r="E38" s="91" t="s">
        <v>569</v>
      </c>
      <c r="F38" s="91">
        <v>3</v>
      </c>
      <c r="G38" s="91" t="s">
        <v>540</v>
      </c>
      <c r="H38" s="91">
        <v>2</v>
      </c>
      <c r="I38" s="91"/>
      <c r="J38" s="91"/>
      <c r="K38" s="91"/>
      <c r="L38" s="91"/>
    </row>
    <row r="39" spans="1:12" ht="15">
      <c r="A39" s="91" t="s">
        <v>537</v>
      </c>
      <c r="B39" s="91">
        <v>7</v>
      </c>
      <c r="C39" s="91" t="s">
        <v>220</v>
      </c>
      <c r="D39" s="91">
        <v>2</v>
      </c>
      <c r="E39" s="91" t="s">
        <v>538</v>
      </c>
      <c r="F39" s="91">
        <v>3</v>
      </c>
      <c r="G39" s="91" t="s">
        <v>574</v>
      </c>
      <c r="H39" s="91">
        <v>2</v>
      </c>
      <c r="I39" s="91"/>
      <c r="J39" s="91"/>
      <c r="K39" s="91"/>
      <c r="L39" s="91"/>
    </row>
    <row r="40" spans="1:12" ht="15">
      <c r="A40" s="91" t="s">
        <v>225</v>
      </c>
      <c r="B40" s="91">
        <v>7</v>
      </c>
      <c r="C40" s="91" t="s">
        <v>253</v>
      </c>
      <c r="D40" s="91">
        <v>2</v>
      </c>
      <c r="E40" s="91" t="s">
        <v>563</v>
      </c>
      <c r="F40" s="91">
        <v>3</v>
      </c>
      <c r="G40" s="91"/>
      <c r="H40" s="91"/>
      <c r="I40" s="91"/>
      <c r="J40" s="91"/>
      <c r="K40" s="91"/>
      <c r="L40" s="91"/>
    </row>
    <row r="41" spans="1:12" ht="15">
      <c r="A41" s="91" t="s">
        <v>563</v>
      </c>
      <c r="B41" s="91">
        <v>5</v>
      </c>
      <c r="C41" s="91" t="s">
        <v>225</v>
      </c>
      <c r="D41" s="91">
        <v>2</v>
      </c>
      <c r="E41" s="91" t="s">
        <v>541</v>
      </c>
      <c r="F41" s="91">
        <v>2</v>
      </c>
      <c r="G41" s="91"/>
      <c r="H41" s="91"/>
      <c r="I41" s="91"/>
      <c r="J41" s="91"/>
      <c r="K41" s="91"/>
      <c r="L41" s="91"/>
    </row>
    <row r="42" spans="1:12" ht="15">
      <c r="A42" s="91" t="s">
        <v>564</v>
      </c>
      <c r="B42" s="91">
        <v>5</v>
      </c>
      <c r="C42" s="91" t="s">
        <v>224</v>
      </c>
      <c r="D42" s="91">
        <v>2</v>
      </c>
      <c r="E42" s="91" t="s">
        <v>570</v>
      </c>
      <c r="F42" s="91">
        <v>2</v>
      </c>
      <c r="G42" s="91"/>
      <c r="H42" s="91"/>
      <c r="I42" s="91"/>
      <c r="J42" s="91"/>
      <c r="K42" s="91"/>
      <c r="L42" s="91"/>
    </row>
    <row r="45" spans="1:12" ht="15" customHeight="1">
      <c r="A45" s="13" t="s">
        <v>587</v>
      </c>
      <c r="B45" s="13" t="s">
        <v>514</v>
      </c>
      <c r="C45" s="13" t="s">
        <v>598</v>
      </c>
      <c r="D45" s="13" t="s">
        <v>517</v>
      </c>
      <c r="E45" s="13" t="s">
        <v>607</v>
      </c>
      <c r="F45" s="13" t="s">
        <v>519</v>
      </c>
      <c r="G45" s="13" t="s">
        <v>616</v>
      </c>
      <c r="H45" s="13" t="s">
        <v>521</v>
      </c>
      <c r="I45" s="13" t="s">
        <v>617</v>
      </c>
      <c r="J45" s="13" t="s">
        <v>523</v>
      </c>
      <c r="K45" s="85" t="s">
        <v>621</v>
      </c>
      <c r="L45" s="85" t="s">
        <v>524</v>
      </c>
    </row>
    <row r="46" spans="1:12" ht="15">
      <c r="A46" s="91" t="s">
        <v>588</v>
      </c>
      <c r="B46" s="91">
        <v>6</v>
      </c>
      <c r="C46" s="91" t="s">
        <v>599</v>
      </c>
      <c r="D46" s="91">
        <v>2</v>
      </c>
      <c r="E46" s="91" t="s">
        <v>588</v>
      </c>
      <c r="F46" s="91">
        <v>4</v>
      </c>
      <c r="G46" s="91" t="s">
        <v>592</v>
      </c>
      <c r="H46" s="91">
        <v>2</v>
      </c>
      <c r="I46" s="91" t="s">
        <v>618</v>
      </c>
      <c r="J46" s="91">
        <v>2</v>
      </c>
      <c r="K46" s="91"/>
      <c r="L46" s="91"/>
    </row>
    <row r="47" spans="1:12" ht="15">
      <c r="A47" s="91" t="s">
        <v>589</v>
      </c>
      <c r="B47" s="91">
        <v>3</v>
      </c>
      <c r="C47" s="91" t="s">
        <v>600</v>
      </c>
      <c r="D47" s="91">
        <v>2</v>
      </c>
      <c r="E47" s="91" t="s">
        <v>589</v>
      </c>
      <c r="F47" s="91">
        <v>3</v>
      </c>
      <c r="G47" s="91" t="s">
        <v>593</v>
      </c>
      <c r="H47" s="91">
        <v>2</v>
      </c>
      <c r="I47" s="91" t="s">
        <v>619</v>
      </c>
      <c r="J47" s="91">
        <v>2</v>
      </c>
      <c r="K47" s="91"/>
      <c r="L47" s="91"/>
    </row>
    <row r="48" spans="1:12" ht="15">
      <c r="A48" s="91" t="s">
        <v>590</v>
      </c>
      <c r="B48" s="91">
        <v>3</v>
      </c>
      <c r="C48" s="91" t="s">
        <v>601</v>
      </c>
      <c r="D48" s="91">
        <v>2</v>
      </c>
      <c r="E48" s="91" t="s">
        <v>608</v>
      </c>
      <c r="F48" s="91">
        <v>2</v>
      </c>
      <c r="G48" s="91" t="s">
        <v>594</v>
      </c>
      <c r="H48" s="91">
        <v>2</v>
      </c>
      <c r="I48" s="91" t="s">
        <v>620</v>
      </c>
      <c r="J48" s="91">
        <v>2</v>
      </c>
      <c r="K48" s="91"/>
      <c r="L48" s="91"/>
    </row>
    <row r="49" spans="1:12" ht="15">
      <c r="A49" s="91" t="s">
        <v>591</v>
      </c>
      <c r="B49" s="91">
        <v>3</v>
      </c>
      <c r="C49" s="91" t="s">
        <v>602</v>
      </c>
      <c r="D49" s="91">
        <v>2</v>
      </c>
      <c r="E49" s="91" t="s">
        <v>609</v>
      </c>
      <c r="F49" s="91">
        <v>2</v>
      </c>
      <c r="G49" s="91" t="s">
        <v>595</v>
      </c>
      <c r="H49" s="91">
        <v>2</v>
      </c>
      <c r="I49" s="91" t="s">
        <v>591</v>
      </c>
      <c r="J49" s="91">
        <v>2</v>
      </c>
      <c r="K49" s="91"/>
      <c r="L49" s="91"/>
    </row>
    <row r="50" spans="1:12" ht="15">
      <c r="A50" s="91" t="s">
        <v>592</v>
      </c>
      <c r="B50" s="91">
        <v>2</v>
      </c>
      <c r="C50" s="91" t="s">
        <v>603</v>
      </c>
      <c r="D50" s="91">
        <v>2</v>
      </c>
      <c r="E50" s="91" t="s">
        <v>610</v>
      </c>
      <c r="F50" s="91">
        <v>2</v>
      </c>
      <c r="G50" s="91" t="s">
        <v>596</v>
      </c>
      <c r="H50" s="91">
        <v>2</v>
      </c>
      <c r="I50" s="91"/>
      <c r="J50" s="91"/>
      <c r="K50" s="91"/>
      <c r="L50" s="91"/>
    </row>
    <row r="51" spans="1:12" ht="15">
      <c r="A51" s="91" t="s">
        <v>593</v>
      </c>
      <c r="B51" s="91">
        <v>2</v>
      </c>
      <c r="C51" s="91" t="s">
        <v>604</v>
      </c>
      <c r="D51" s="91">
        <v>2</v>
      </c>
      <c r="E51" s="91" t="s">
        <v>611</v>
      </c>
      <c r="F51" s="91">
        <v>2</v>
      </c>
      <c r="G51" s="91" t="s">
        <v>597</v>
      </c>
      <c r="H51" s="91">
        <v>2</v>
      </c>
      <c r="I51" s="91"/>
      <c r="J51" s="91"/>
      <c r="K51" s="91"/>
      <c r="L51" s="91"/>
    </row>
    <row r="52" spans="1:12" ht="15">
      <c r="A52" s="91" t="s">
        <v>594</v>
      </c>
      <c r="B52" s="91">
        <v>2</v>
      </c>
      <c r="C52" s="91" t="s">
        <v>605</v>
      </c>
      <c r="D52" s="91">
        <v>2</v>
      </c>
      <c r="E52" s="91" t="s">
        <v>612</v>
      </c>
      <c r="F52" s="91">
        <v>2</v>
      </c>
      <c r="G52" s="91"/>
      <c r="H52" s="91"/>
      <c r="I52" s="91"/>
      <c r="J52" s="91"/>
      <c r="K52" s="91"/>
      <c r="L52" s="91"/>
    </row>
    <row r="53" spans="1:12" ht="15">
      <c r="A53" s="91" t="s">
        <v>595</v>
      </c>
      <c r="B53" s="91">
        <v>2</v>
      </c>
      <c r="C53" s="91" t="s">
        <v>606</v>
      </c>
      <c r="D53" s="91">
        <v>2</v>
      </c>
      <c r="E53" s="91" t="s">
        <v>613</v>
      </c>
      <c r="F53" s="91">
        <v>2</v>
      </c>
      <c r="G53" s="91"/>
      <c r="H53" s="91"/>
      <c r="I53" s="91"/>
      <c r="J53" s="91"/>
      <c r="K53" s="91"/>
      <c r="L53" s="91"/>
    </row>
    <row r="54" spans="1:12" ht="15">
      <c r="A54" s="91" t="s">
        <v>596</v>
      </c>
      <c r="B54" s="91">
        <v>2</v>
      </c>
      <c r="C54" s="91" t="s">
        <v>588</v>
      </c>
      <c r="D54" s="91">
        <v>2</v>
      </c>
      <c r="E54" s="91" t="s">
        <v>614</v>
      </c>
      <c r="F54" s="91">
        <v>2</v>
      </c>
      <c r="G54" s="91"/>
      <c r="H54" s="91"/>
      <c r="I54" s="91"/>
      <c r="J54" s="91"/>
      <c r="K54" s="91"/>
      <c r="L54" s="91"/>
    </row>
    <row r="55" spans="1:12" ht="15">
      <c r="A55" s="91" t="s">
        <v>597</v>
      </c>
      <c r="B55" s="91">
        <v>2</v>
      </c>
      <c r="C55" s="91"/>
      <c r="D55" s="91"/>
      <c r="E55" s="91" t="s">
        <v>615</v>
      </c>
      <c r="F55" s="91">
        <v>2</v>
      </c>
      <c r="G55" s="91"/>
      <c r="H55" s="91"/>
      <c r="I55" s="91"/>
      <c r="J55" s="91"/>
      <c r="K55" s="91"/>
      <c r="L55" s="91"/>
    </row>
    <row r="58" spans="1:12" ht="15" customHeight="1">
      <c r="A58" s="13" t="s">
        <v>627</v>
      </c>
      <c r="B58" s="13" t="s">
        <v>514</v>
      </c>
      <c r="C58" s="85" t="s">
        <v>629</v>
      </c>
      <c r="D58" s="85" t="s">
        <v>517</v>
      </c>
      <c r="E58" s="13" t="s">
        <v>630</v>
      </c>
      <c r="F58" s="13" t="s">
        <v>519</v>
      </c>
      <c r="G58" s="85" t="s">
        <v>634</v>
      </c>
      <c r="H58" s="85" t="s">
        <v>521</v>
      </c>
      <c r="I58" s="85" t="s">
        <v>637</v>
      </c>
      <c r="J58" s="85" t="s">
        <v>523</v>
      </c>
      <c r="K58" s="85" t="s">
        <v>639</v>
      </c>
      <c r="L58" s="85" t="s">
        <v>524</v>
      </c>
    </row>
    <row r="59" spans="1:12" ht="15">
      <c r="A59" s="85" t="s">
        <v>216</v>
      </c>
      <c r="B59" s="85">
        <v>1</v>
      </c>
      <c r="C59" s="85"/>
      <c r="D59" s="85"/>
      <c r="E59" s="85" t="s">
        <v>216</v>
      </c>
      <c r="F59" s="85">
        <v>1</v>
      </c>
      <c r="G59" s="85"/>
      <c r="H59" s="85"/>
      <c r="I59" s="85"/>
      <c r="J59" s="85"/>
      <c r="K59" s="85"/>
      <c r="L59" s="85"/>
    </row>
    <row r="62" spans="1:12" ht="15" customHeight="1">
      <c r="A62" s="13" t="s">
        <v>628</v>
      </c>
      <c r="B62" s="13" t="s">
        <v>514</v>
      </c>
      <c r="C62" s="13" t="s">
        <v>631</v>
      </c>
      <c r="D62" s="13" t="s">
        <v>517</v>
      </c>
      <c r="E62" s="13" t="s">
        <v>633</v>
      </c>
      <c r="F62" s="13" t="s">
        <v>519</v>
      </c>
      <c r="G62" s="13" t="s">
        <v>636</v>
      </c>
      <c r="H62" s="13" t="s">
        <v>521</v>
      </c>
      <c r="I62" s="13" t="s">
        <v>638</v>
      </c>
      <c r="J62" s="13" t="s">
        <v>523</v>
      </c>
      <c r="K62" s="85" t="s">
        <v>641</v>
      </c>
      <c r="L62" s="85" t="s">
        <v>524</v>
      </c>
    </row>
    <row r="63" spans="1:12" ht="15">
      <c r="A63" s="85" t="s">
        <v>224</v>
      </c>
      <c r="B63" s="85">
        <v>10</v>
      </c>
      <c r="C63" s="85" t="s">
        <v>213</v>
      </c>
      <c r="D63" s="85">
        <v>2</v>
      </c>
      <c r="E63" s="85" t="s">
        <v>224</v>
      </c>
      <c r="F63" s="85">
        <v>6</v>
      </c>
      <c r="G63" s="85" t="s">
        <v>218</v>
      </c>
      <c r="H63" s="85">
        <v>2</v>
      </c>
      <c r="I63" s="85" t="s">
        <v>227</v>
      </c>
      <c r="J63" s="85">
        <v>1</v>
      </c>
      <c r="K63" s="85"/>
      <c r="L63" s="85"/>
    </row>
    <row r="64" spans="1:12" ht="15">
      <c r="A64" s="85" t="s">
        <v>225</v>
      </c>
      <c r="B64" s="85">
        <v>7</v>
      </c>
      <c r="C64" s="85" t="s">
        <v>223</v>
      </c>
      <c r="D64" s="85">
        <v>2</v>
      </c>
      <c r="E64" s="85" t="s">
        <v>225</v>
      </c>
      <c r="F64" s="85">
        <v>5</v>
      </c>
      <c r="G64" s="85" t="s">
        <v>224</v>
      </c>
      <c r="H64" s="85">
        <v>2</v>
      </c>
      <c r="I64" s="85" t="s">
        <v>226</v>
      </c>
      <c r="J64" s="85">
        <v>1</v>
      </c>
      <c r="K64" s="85"/>
      <c r="L64" s="85"/>
    </row>
    <row r="65" spans="1:12" ht="15">
      <c r="A65" s="85" t="s">
        <v>228</v>
      </c>
      <c r="B65" s="85">
        <v>3</v>
      </c>
      <c r="C65" s="85" t="s">
        <v>222</v>
      </c>
      <c r="D65" s="85">
        <v>2</v>
      </c>
      <c r="E65" s="85" t="s">
        <v>228</v>
      </c>
      <c r="F65" s="85">
        <v>3</v>
      </c>
      <c r="G65" s="85" t="s">
        <v>217</v>
      </c>
      <c r="H65" s="85">
        <v>1</v>
      </c>
      <c r="I65" s="85" t="s">
        <v>640</v>
      </c>
      <c r="J65" s="85">
        <v>1</v>
      </c>
      <c r="K65" s="85"/>
      <c r="L65" s="85"/>
    </row>
    <row r="66" spans="1:12" ht="15">
      <c r="A66" s="85" t="s">
        <v>218</v>
      </c>
      <c r="B66" s="85">
        <v>2</v>
      </c>
      <c r="C66" s="85" t="s">
        <v>221</v>
      </c>
      <c r="D66" s="85">
        <v>2</v>
      </c>
      <c r="E66" s="85" t="s">
        <v>215</v>
      </c>
      <c r="F66" s="85">
        <v>2</v>
      </c>
      <c r="G66" s="85"/>
      <c r="H66" s="85"/>
      <c r="I66" s="85"/>
      <c r="J66" s="85"/>
      <c r="K66" s="85"/>
      <c r="L66" s="85"/>
    </row>
    <row r="67" spans="1:12" ht="15">
      <c r="A67" s="85" t="s">
        <v>215</v>
      </c>
      <c r="B67" s="85">
        <v>2</v>
      </c>
      <c r="C67" s="85" t="s">
        <v>220</v>
      </c>
      <c r="D67" s="85">
        <v>2</v>
      </c>
      <c r="E67" s="85" t="s">
        <v>635</v>
      </c>
      <c r="F67" s="85">
        <v>1</v>
      </c>
      <c r="G67" s="85"/>
      <c r="H67" s="85"/>
      <c r="I67" s="85"/>
      <c r="J67" s="85"/>
      <c r="K67" s="85"/>
      <c r="L67" s="85"/>
    </row>
    <row r="68" spans="1:12" ht="15">
      <c r="A68" s="85" t="s">
        <v>213</v>
      </c>
      <c r="B68" s="85">
        <v>2</v>
      </c>
      <c r="C68" s="85" t="s">
        <v>225</v>
      </c>
      <c r="D68" s="85">
        <v>2</v>
      </c>
      <c r="E68" s="85" t="s">
        <v>216</v>
      </c>
      <c r="F68" s="85">
        <v>1</v>
      </c>
      <c r="G68" s="85"/>
      <c r="H68" s="85"/>
      <c r="I68" s="85"/>
      <c r="J68" s="85"/>
      <c r="K68" s="85"/>
      <c r="L68" s="85"/>
    </row>
    <row r="69" spans="1:12" ht="15">
      <c r="A69" s="85" t="s">
        <v>223</v>
      </c>
      <c r="B69" s="85">
        <v>2</v>
      </c>
      <c r="C69" s="85" t="s">
        <v>224</v>
      </c>
      <c r="D69" s="85">
        <v>2</v>
      </c>
      <c r="E69" s="85"/>
      <c r="F69" s="85"/>
      <c r="G69" s="85"/>
      <c r="H69" s="85"/>
      <c r="I69" s="85"/>
      <c r="J69" s="85"/>
      <c r="K69" s="85"/>
      <c r="L69" s="85"/>
    </row>
    <row r="70" spans="1:12" ht="15">
      <c r="A70" s="85" t="s">
        <v>222</v>
      </c>
      <c r="B70" s="85">
        <v>2</v>
      </c>
      <c r="C70" s="85" t="s">
        <v>632</v>
      </c>
      <c r="D70" s="85">
        <v>1</v>
      </c>
      <c r="E70" s="85"/>
      <c r="F70" s="85"/>
      <c r="G70" s="85"/>
      <c r="H70" s="85"/>
      <c r="I70" s="85"/>
      <c r="J70" s="85"/>
      <c r="K70" s="85"/>
      <c r="L70" s="85"/>
    </row>
    <row r="71" spans="1:12" ht="15">
      <c r="A71" s="85" t="s">
        <v>221</v>
      </c>
      <c r="B71" s="85">
        <v>2</v>
      </c>
      <c r="C71" s="85" t="s">
        <v>219</v>
      </c>
      <c r="D71" s="85">
        <v>1</v>
      </c>
      <c r="E71" s="85"/>
      <c r="F71" s="85"/>
      <c r="G71" s="85"/>
      <c r="H71" s="85"/>
      <c r="I71" s="85"/>
      <c r="J71" s="85"/>
      <c r="K71" s="85"/>
      <c r="L71" s="85"/>
    </row>
    <row r="72" spans="1:12" ht="15">
      <c r="A72" s="85" t="s">
        <v>220</v>
      </c>
      <c r="B72" s="85">
        <v>2</v>
      </c>
      <c r="C72" s="85"/>
      <c r="D72" s="85"/>
      <c r="E72" s="85"/>
      <c r="F72" s="85"/>
      <c r="G72" s="85"/>
      <c r="H72" s="85"/>
      <c r="I72" s="85"/>
      <c r="J72" s="85"/>
      <c r="K72" s="85"/>
      <c r="L72" s="85"/>
    </row>
    <row r="75" spans="1:12" ht="15" customHeight="1">
      <c r="A75" s="13" t="s">
        <v>648</v>
      </c>
      <c r="B75" s="13" t="s">
        <v>514</v>
      </c>
      <c r="C75" s="13" t="s">
        <v>649</v>
      </c>
      <c r="D75" s="13" t="s">
        <v>517</v>
      </c>
      <c r="E75" s="13" t="s">
        <v>650</v>
      </c>
      <c r="F75" s="13" t="s">
        <v>519</v>
      </c>
      <c r="G75" s="13" t="s">
        <v>651</v>
      </c>
      <c r="H75" s="13" t="s">
        <v>521</v>
      </c>
      <c r="I75" s="13" t="s">
        <v>652</v>
      </c>
      <c r="J75" s="13" t="s">
        <v>523</v>
      </c>
      <c r="K75" s="13" t="s">
        <v>653</v>
      </c>
      <c r="L75" s="13" t="s">
        <v>524</v>
      </c>
    </row>
    <row r="76" spans="1:12" ht="15">
      <c r="A76" s="124" t="s">
        <v>214</v>
      </c>
      <c r="B76" s="85">
        <v>29356</v>
      </c>
      <c r="C76" s="124" t="s">
        <v>213</v>
      </c>
      <c r="D76" s="85">
        <v>8281</v>
      </c>
      <c r="E76" s="124" t="s">
        <v>225</v>
      </c>
      <c r="F76" s="85">
        <v>23314</v>
      </c>
      <c r="G76" s="124" t="s">
        <v>217</v>
      </c>
      <c r="H76" s="85">
        <v>8363</v>
      </c>
      <c r="I76" s="124" t="s">
        <v>214</v>
      </c>
      <c r="J76" s="85">
        <v>29356</v>
      </c>
      <c r="K76" s="124" t="s">
        <v>212</v>
      </c>
      <c r="L76" s="85">
        <v>24799</v>
      </c>
    </row>
    <row r="77" spans="1:12" ht="15">
      <c r="A77" s="124" t="s">
        <v>212</v>
      </c>
      <c r="B77" s="85">
        <v>24799</v>
      </c>
      <c r="C77" s="124" t="s">
        <v>222</v>
      </c>
      <c r="D77" s="85">
        <v>6274</v>
      </c>
      <c r="E77" s="124" t="s">
        <v>215</v>
      </c>
      <c r="F77" s="85">
        <v>17731</v>
      </c>
      <c r="G77" s="124" t="s">
        <v>218</v>
      </c>
      <c r="H77" s="85">
        <v>1078</v>
      </c>
      <c r="I77" s="124" t="s">
        <v>226</v>
      </c>
      <c r="J77" s="85">
        <v>15673</v>
      </c>
      <c r="K77" s="124"/>
      <c r="L77" s="85"/>
    </row>
    <row r="78" spans="1:12" ht="15">
      <c r="A78" s="124" t="s">
        <v>225</v>
      </c>
      <c r="B78" s="85">
        <v>23314</v>
      </c>
      <c r="C78" s="124" t="s">
        <v>219</v>
      </c>
      <c r="D78" s="85">
        <v>3169</v>
      </c>
      <c r="E78" s="124" t="s">
        <v>216</v>
      </c>
      <c r="F78" s="85">
        <v>5614</v>
      </c>
      <c r="G78" s="124" t="s">
        <v>224</v>
      </c>
      <c r="H78" s="85">
        <v>21</v>
      </c>
      <c r="I78" s="124" t="s">
        <v>227</v>
      </c>
      <c r="J78" s="85">
        <v>584</v>
      </c>
      <c r="K78" s="124"/>
      <c r="L78" s="85"/>
    </row>
    <row r="79" spans="1:12" ht="15">
      <c r="A79" s="124" t="s">
        <v>215</v>
      </c>
      <c r="B79" s="85">
        <v>17731</v>
      </c>
      <c r="C79" s="124" t="s">
        <v>223</v>
      </c>
      <c r="D79" s="85">
        <v>1309</v>
      </c>
      <c r="E79" s="124" t="s">
        <v>228</v>
      </c>
      <c r="F79" s="85">
        <v>4128</v>
      </c>
      <c r="G79" s="124"/>
      <c r="H79" s="85"/>
      <c r="I79" s="124"/>
      <c r="J79" s="85"/>
      <c r="K79" s="124"/>
      <c r="L79" s="85"/>
    </row>
    <row r="80" spans="1:12" ht="15">
      <c r="A80" s="124" t="s">
        <v>226</v>
      </c>
      <c r="B80" s="85">
        <v>15673</v>
      </c>
      <c r="C80" s="124" t="s">
        <v>220</v>
      </c>
      <c r="D80" s="85">
        <v>1020</v>
      </c>
      <c r="E80" s="124"/>
      <c r="F80" s="85"/>
      <c r="G80" s="124"/>
      <c r="H80" s="85"/>
      <c r="I80" s="124"/>
      <c r="J80" s="85"/>
      <c r="K80" s="124"/>
      <c r="L80" s="85"/>
    </row>
    <row r="81" spans="1:12" ht="15">
      <c r="A81" s="124" t="s">
        <v>217</v>
      </c>
      <c r="B81" s="85">
        <v>8363</v>
      </c>
      <c r="C81" s="124" t="s">
        <v>221</v>
      </c>
      <c r="D81" s="85">
        <v>30</v>
      </c>
      <c r="E81" s="124"/>
      <c r="F81" s="85"/>
      <c r="G81" s="124"/>
      <c r="H81" s="85"/>
      <c r="I81" s="124"/>
      <c r="J81" s="85"/>
      <c r="K81" s="124"/>
      <c r="L81" s="85"/>
    </row>
    <row r="82" spans="1:12" ht="15">
      <c r="A82" s="124" t="s">
        <v>213</v>
      </c>
      <c r="B82" s="85">
        <v>8281</v>
      </c>
      <c r="C82" s="124"/>
      <c r="D82" s="85"/>
      <c r="E82" s="124"/>
      <c r="F82" s="85"/>
      <c r="G82" s="124"/>
      <c r="H82" s="85"/>
      <c r="I82" s="124"/>
      <c r="J82" s="85"/>
      <c r="K82" s="124"/>
      <c r="L82" s="85"/>
    </row>
    <row r="83" spans="1:12" ht="15">
      <c r="A83" s="124" t="s">
        <v>222</v>
      </c>
      <c r="B83" s="85">
        <v>6274</v>
      </c>
      <c r="C83" s="124"/>
      <c r="D83" s="85"/>
      <c r="E83" s="124"/>
      <c r="F83" s="85"/>
      <c r="G83" s="124"/>
      <c r="H83" s="85"/>
      <c r="I83" s="124"/>
      <c r="J83" s="85"/>
      <c r="K83" s="124"/>
      <c r="L83" s="85"/>
    </row>
    <row r="84" spans="1:12" ht="15">
      <c r="A84" s="124" t="s">
        <v>216</v>
      </c>
      <c r="B84" s="85">
        <v>5614</v>
      </c>
      <c r="C84" s="124"/>
      <c r="D84" s="85"/>
      <c r="E84" s="124"/>
      <c r="F84" s="85"/>
      <c r="G84" s="124"/>
      <c r="H84" s="85"/>
      <c r="I84" s="124"/>
      <c r="J84" s="85"/>
      <c r="K84" s="124"/>
      <c r="L84" s="85"/>
    </row>
    <row r="85" spans="1:12" ht="15">
      <c r="A85" s="124" t="s">
        <v>228</v>
      </c>
      <c r="B85" s="85">
        <v>4128</v>
      </c>
      <c r="C85" s="124"/>
      <c r="D85" s="85"/>
      <c r="E85" s="124"/>
      <c r="F85" s="85"/>
      <c r="G85" s="124"/>
      <c r="H85" s="85"/>
      <c r="I85" s="124"/>
      <c r="J85" s="85"/>
      <c r="K85" s="124"/>
      <c r="L85" s="85"/>
    </row>
  </sheetData>
  <hyperlinks>
    <hyperlink ref="A2" r:id="rId1" display="https://www.instagram.com/p/Br8-5gvn38y/?utm_source=ig_twitter_share&amp;igshid=j6fm02ai1qu7"/>
    <hyperlink ref="A3" r:id="rId2" display="https://www.instagram.com/p/BsqtXeNg143/?utm_source=ig_twitter_share&amp;igshid=d5y47e88ret1"/>
    <hyperlink ref="A4" r:id="rId3" display="https://www.instagram.com/p/BsYw3Cggtfd/?utm_source=ig_twitter_share&amp;igshid=p5ihj5s0wvnr"/>
    <hyperlink ref="A5" r:id="rId4" display="https://www.instagram.com/p/BsQXB1cAI9X/?utm_source=ig_twitter_share&amp;igshid=u0m1nqx968ka"/>
    <hyperlink ref="A6" r:id="rId5" display="https://www.instagram.com/p/BsVrWTvg6om/?utm_source=ig_twitter_share&amp;igshid=e4fb74ld2g12"/>
    <hyperlink ref="A7" r:id="rId6" display="https://www.instagram.com/p/BsUCD7tAezv/?utm_source=ig_twitter_share&amp;igshid=5rtqesd4eafl"/>
    <hyperlink ref="A8" r:id="rId7" display="https://www.instagram.com/p/BsQiHPvg6NG/?utm_source=ig_twitter_share&amp;igshid=d3oacqryuwfd"/>
    <hyperlink ref="A9" r:id="rId8" display="https://ivebeenbit.ca/boston-walking-guide/"/>
    <hyperlink ref="A10" r:id="rId9" display="https://twitter.com/i/web/status/1081535789446692864"/>
    <hyperlink ref="C2" r:id="rId10" display="https://www.instagram.com/p/BsQiHPvg6NG/?utm_source=ig_twitter_share&amp;igshid=d3oacqryuwfd"/>
    <hyperlink ref="E2" r:id="rId11" display="https://www.instagram.com/p/BsqtXeNg143/?utm_source=ig_twitter_share&amp;igshid=d5y47e88ret1"/>
    <hyperlink ref="E3" r:id="rId12" display="https://www.instagram.com/p/BsVrWTvg6om/?utm_source=ig_twitter_share&amp;igshid=e4fb74ld2g12"/>
    <hyperlink ref="E4" r:id="rId13" display="https://www.instagram.com/p/BsQXB1cAI9X/?utm_source=ig_twitter_share&amp;igshid=u0m1nqx968ka"/>
    <hyperlink ref="E5" r:id="rId14" display="https://www.instagram.com/p/BsYw3Cggtfd/?utm_source=ig_twitter_share&amp;igshid=p5ihj5s0wvnr"/>
    <hyperlink ref="G2" r:id="rId15" display="https://www.instagram.com/p/Br8-5gvn38y/?utm_source=ig_twitter_share&amp;igshid=j6fm02ai1qu7"/>
    <hyperlink ref="I2" r:id="rId16" display="https://www.instagram.com/p/BsUCD7tAezv/?utm_source=ig_twitter_share&amp;igshid=5rtqesd4eafl"/>
    <hyperlink ref="K2" r:id="rId17" display="https://ivebeenbit.ca/boston-walking-guide/"/>
    <hyperlink ref="K3" r:id="rId18" display="https://twitter.com/i/web/status/1081535789446692864"/>
  </hyperlinks>
  <printOptions/>
  <pageMargins left="0.7" right="0.7" top="0.75" bottom="0.75" header="0.3" footer="0.3"/>
  <pageSetup orientation="portrait" paperSize="9"/>
  <tableParts>
    <tablePart r:id="rId20"/>
    <tablePart r:id="rId26"/>
    <tablePart r:id="rId24"/>
    <tablePart r:id="rId19"/>
    <tablePart r:id="rId23"/>
    <tablePart r:id="rId25"/>
    <tablePart r:id="rId22"/>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2019-01-19T06:26:45Z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