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<sst xmlns="http://schemas.openxmlformats.org/spreadsheetml/2006/main" count="1718" uniqueCount="594">
  <si>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</si>
  <si>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</si>
  <si>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</si>
  <si>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</si>
  <si>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</si>
  <si>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</si>
  <si>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</si>
  <si>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</si>
  <si>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</si>
  <si>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</si>
  <si>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</si>
  <si>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</si>
  <si>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</si>
  <si>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</si>
  <si>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</si>
  <si>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</si>
  <si>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</si>
  <si>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</si>
  <si>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</si>
  <si>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</si>
  <si>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</si>
  <si>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</si>
  <si>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</si>
  <si>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</si>
  <si>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</si>
  <si>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</si>
  <si>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</si>
  <si>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</si>
  <si>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</si>
  <si>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</si>
  <si>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</si>
  <si>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</si>
  <si>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</si>
  <si>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</si>
  <si>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</si>
  <si>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</si>
  <si>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</si>
  <si>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</si>
  <si>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</si>
  <si>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</si>
  <si>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</si>
  <si>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</si>
  <si>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</si>
  <si>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</si>
  <si>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</si>
  <si>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</si>
  <si>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</si>
  <si>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</si>
  <si>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</si>
  <si>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</si>
  <si>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</si>
  <si>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</si>
  <si>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</si>
  <si>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</si>
  <si>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</si>
  <si>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</si>
  <si>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</si>
  <si>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</si>
  <si>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</si>
  <si>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</si>
  <si>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</si>
  <si>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</si>
  <si>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</si>
  <si>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</si>
  <si>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</si>
  <si>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</si>
  <si>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</si>
  <si>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</si>
  <si>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</si>
  <si>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</si>
  <si>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</si>
  <si>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</si>
  <si>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</si>
  <si>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</si>
  <si>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</si>
  <si>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</si>
  <si>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</si>
  <si>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</si>
  <si>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</si>
  <si>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</si>
  <si>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</si>
  <si>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</si>
  <si>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</si>
  <si>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</si>
  <si>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</si>
  <si>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</si>
  <si>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</si>
  <si>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</si>
  <si>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</si>
  <si>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</si>
  <si>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</si>
  <si>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</si>
  <si>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</si>
  <si>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</si>
  <si>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</si>
  <si>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</si>
  <si>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</si>
  <si>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</si>
  <si>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</si>
  <si>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</si>
  <si>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</si>
  <si>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</si>
  <si>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</si>
  <si>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</si>
  <si>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</si>
  <si>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</si>
  <si>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</si>
  <si>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</si>
  <si>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</si>
  <si>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</si>
  <si>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</si>
  <si>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</si>
  <si>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</si>
  <si>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</si>
  <si>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</si>
  <si>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</si>
  <si>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</si>
  <si>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</si>
  <si>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</si>
  <si>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</si>
  <si>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</si>
  <si>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</si>
  <si>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</si>
  <si>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</si>
  <si>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</si>
  <si>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</si>
  <si>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</si>
  <si>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</si>
  <si>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</si>
  <si>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</si>
  <si>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</si>
  <si>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</si>
  <si>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</si>
  <si>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</si>
  <si>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</si>
  <si>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</si>
  <si>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</si>
  <si>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</si>
  <si>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</si>
  <si>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</si>
  <si>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</si>
  <si>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</si>
  <si>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</si>
  <si>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</si>
  <si>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</si>
  <si>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</si>
  <si>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</si>
  <si>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</si>
  <si>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</si>
  <si>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</si>
  <si>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</si>
  <si>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</si>
  <si>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</si>
  <si>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</si>
  <si>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</si>
  <si>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</si>
  <si>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</si>
  <si>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</si>
  <si>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</si>
  <si>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</si>
  <si>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</si>
  <si>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</si>
  <si>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</si>
  <si>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</si>
  <si>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</si>
  <si>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</si>
  <si>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</si>
  <si>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</si>
  <si>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</si>
  <si>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</si>
  <si>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</si>
  <si>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</si>
  <si>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</si>
  <si>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</si>
  <si>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</si>
  <si>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</si>
  <si>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</si>
  <si>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</si>
  <si>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</si>
  <si>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</si>
  <si>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</si>
  <si>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</si>
  <si>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</si>
  <si>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</si>
  <si>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</si>
  <si>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</si>
  <si>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</si>
  <si>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</si>
  <si>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</si>
  <si>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</si>
  <si>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</si>
  <si>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</si>
  <si>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</si>
  <si>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</si>
  <si>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</si>
  <si>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</si>
  <si>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</si>
  <si>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</si>
  <si>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</si>
  <si>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</si>
  <si>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</si>
  <si>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</si>
  <si>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</si>
  <si>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</si>
  <si>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</si>
  <si>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</si>
  <si>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</si>
  <si>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</si>
  <si>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</si>
  <si>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</si>
  <si>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</si>
  <si>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</si>
  <si>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standbygolf</t>
  </si>
  <si>
    <t>escapewithkim</t>
  </si>
  <si>
    <t>avsuinc</t>
  </si>
  <si>
    <t>psmodsquad</t>
  </si>
  <si>
    <t>thegpsoasis</t>
  </si>
  <si>
    <t>redjeeptours</t>
  </si>
  <si>
    <t>palmspringsca</t>
  </si>
  <si>
    <t>Mentions</t>
  </si>
  <si>
    <t>What private or high-end courses are on your @thegpsoasis bucket list??? â˜€ï¸ðŸŒ´â›³ï¸ðŸ’°
-
-
-
-
-
-
#standbygolf #palmspringsgolf #californiagolf #socalgolf #countryclub #bucketlist #dreamgolfâ€¦ https://t.co/H9K0hxSZ7z</t>
  </si>
  <si>
    <t>Exploring San Andreas Fault with @redjeeptours @thegpsoasis @ Metate Ranch! https://t.co/o4buSL1h49</t>
  </si>
  <si>
    <t>Absolutely LOVE Samantha Brown - thank you @thegpsoasis for sharing.. https://t.co/b8zNDE9ecD https://t.co/9AHwfxHI9X</t>
  </si>
  <si>
    <t>A special #birthday tour today. #iconic #desert #modernism #palmspringsmodsquad #psmodsquad #architecture and #design #tours #palmsprings @PalmSpringsCA @thegpsoasis visitcaliforniaâ€¦ https://t.co/hOp1qUbBUV</t>
  </si>
  <si>
    <t>And of course a #martini #palmspringsmodsquad #psmodsquad #architecture and #design #tours #palmsprings @PalmSpringsCA @thegpsoasis visitcalifornia #visitpalmspringsâ€¦ https://t.co/orwrJ1e6R3</t>
  </si>
  <si>
    <t>My #Modernistas braving the rain to see our iconic #desertmodern architecture #palmspringsmodsquad #psmodsquad #architecture and #design #tours #palmsprings @PalmSpringsCA @thegpsoasis… https://t.co/rz4val9R8s</t>
  </si>
  <si>
    <t>#local #modernistas from #Whittier #california on the #Interior tour. #palmspringsmodsquad #psmodsquad… https://t.co/NYil2bQ48r</t>
  </si>
  <si>
    <t>A #family of #Modernistas from #Seattle on the #Interior tour. #palmspringsmodsquad #psmodsquad #architecture and… https://t.co/eWpV7DxG0S</t>
  </si>
  <si>
    <t>#Modernistas from #losangeles and #santabarbara on the #Essential tour   #palmspringsmodsquad #psmodsquad… https://t.co/uX78BOiTvd</t>
  </si>
  <si>
    <t>A #family of #Modernistas enjoying a #cocktail on the #ratpack #martini tour #palmspringsmodsquad #psmodsquad… https://t.co/vJ6rfT7jfs</t>
  </si>
  <si>
    <t>#Modernistas visiting from #Chicago enjoying the #interior tour #palmspringsmodsquad #psmodsquad #architecture and… https://t.co/uFuMvaSZn3</t>
  </si>
  <si>
    <t>Cheerful #modernistas from #Peoria #illinois despite the rain. #palmspringsmodsquad #psmodsquad #architecture and… https://t.co/qBfYWhGrGL</t>
  </si>
  <si>
    <t>Spunky #Modernista from #Chicago on the #Interior tour. #palmspringsmodsquad #psmodsquad #architecture and #design… https://t.co/TKkJMfqVlz</t>
  </si>
  <si>
    <t>https://www.instagram.com/p/BsWPkp7lFts/?utm_source=ig_twitter_share&amp;igshid=1oerpp0f7gcj9</t>
  </si>
  <si>
    <t>https://www.instagram.com/p/BsZBV3mAGtv/?utm_source=ig_twitter_share&amp;igshid=1nx7ramysrqy4</t>
  </si>
  <si>
    <t>https://samantha-brown.com/episodes/season-2/palm-springs/ https://www.instagram.com/p/BsoTElwH2an/?utm_source=ig_twitter_share&amp;igshid=z9mor47q0efz</t>
  </si>
  <si>
    <t>https://www.instagram.com/p/BsRp6kknu9t/?utm_source=ig_twitter_share&amp;igshid=1a9rur6hcugl2</t>
  </si>
  <si>
    <t>https://www.instagram.com/p/BsRqDhZnB1O/?utm_source=ig_twitter_share&amp;igshid=9ey74hr26l47</t>
  </si>
  <si>
    <t>https://www.instagram.com/p/BstjTpFn3v4/?utm_source=ig_twitter_share&amp;igshid=7cc2ofwmw6ns</t>
  </si>
  <si>
    <t>https://twitter.com/i/web/status/1081410607918866433</t>
  </si>
  <si>
    <t>https://twitter.com/i/web/status/1081410829017378817</t>
  </si>
  <si>
    <t>https://twitter.com/i/web/status/1084557444594978819</t>
  </si>
  <si>
    <t>https://twitter.com/i/web/status/1084557827094577152</t>
  </si>
  <si>
    <t>https://twitter.com/i/web/status/1084558412057362432</t>
  </si>
  <si>
    <t>https://twitter.com/i/web/status/1085404119114883072</t>
  </si>
  <si>
    <t>https://twitter.com/i/web/status/1085404297582526470</t>
  </si>
  <si>
    <t>instagram.com</t>
  </si>
  <si>
    <t>samantha-brown.com instagram.com</t>
  </si>
  <si>
    <t>twitter.com</t>
  </si>
  <si>
    <t>standbygolf palmspringsgolf californiagolf socalgolf countryclub bucketlist dreamgolf</t>
  </si>
  <si>
    <t>birthday iconic desert modernism palmspringsmodsquad psmodsquad architecture design tours palmsprings</t>
  </si>
  <si>
    <t>martini palmspringsmodsquad psmodsquad architecture design tours palmsprings visitpalmsprings</t>
  </si>
  <si>
    <t>modernistas desertmodern palmspringsmodsquad psmodsquad architecture design tours palmsprings</t>
  </si>
  <si>
    <t>local modernistas whittier california interior palmspringsmodsquad psmodsquad</t>
  </si>
  <si>
    <t>family modernistas seattle interior palmspringsmodsquad psmodsquad architecture</t>
  </si>
  <si>
    <t>modernistas losangeles santabarbara essential palmspringsmodsquad psmodsquad</t>
  </si>
  <si>
    <t>family modernistas cocktail ratpack martini palmspringsmodsquad psmodsquad</t>
  </si>
  <si>
    <t>modernistas chicago interior palmspringsmodsquad psmodsquad architecture</t>
  </si>
  <si>
    <t>modernistas peoria illinois palmspringsmodsquad psmodsquad architecture</t>
  </si>
  <si>
    <t>modernista chicago interior palmspringsmodsquad psmodsquad architecture design</t>
  </si>
  <si>
    <t>http://pbs.twimg.com/profile_images/960707602274398209/5bAmGY0Y_normal.jpg</t>
  </si>
  <si>
    <t>http://pbs.twimg.com/profile_images/515191535747756032/GmTfedvy_normal.jpeg</t>
  </si>
  <si>
    <t>http://pbs.twimg.com/profile_images/1037754258907512832/dDXRMCnN_normal.jpg</t>
  </si>
  <si>
    <t>http://pbs.twimg.com/profile_images/619293774192074752/yBUiyWE-_normal.jpg</t>
  </si>
  <si>
    <t>https://twitter.com/#!/standbygolf/status/1082380620540637184</t>
  </si>
  <si>
    <t>https://twitter.com/#!/escapewithkim/status/1082771581519253506</t>
  </si>
  <si>
    <t>https://twitter.com/#!/avsuinc/status/1084921609616584704</t>
  </si>
  <si>
    <t>https://twitter.com/#!/psmodsquad/status/1081734865253478402</t>
  </si>
  <si>
    <t>https://twitter.com/#!/psmodsquad/status/1081735162742792192</t>
  </si>
  <si>
    <t>https://twitter.com/#!/psmodsquad/status/1085661001507233792</t>
  </si>
  <si>
    <t>https://twitter.com/#!/psmodsquad/status/1081410607918866433</t>
  </si>
  <si>
    <t>https://twitter.com/#!/psmodsquad/status/1081410829017378817</t>
  </si>
  <si>
    <t>https://twitter.com/#!/psmodsquad/status/1084557444594978819</t>
  </si>
  <si>
    <t>https://twitter.com/#!/psmodsquad/status/1084557827094577152</t>
  </si>
  <si>
    <t>https://twitter.com/#!/psmodsquad/status/1084558412057362432</t>
  </si>
  <si>
    <t>https://twitter.com/#!/psmodsquad/status/1085404119114883072</t>
  </si>
  <si>
    <t>https://twitter.com/#!/psmodsquad/status/1085404297582526470</t>
  </si>
  <si>
    <t>1082380620540637184</t>
  </si>
  <si>
    <t>1082771581519253506</t>
  </si>
  <si>
    <t>1084921609616584704</t>
  </si>
  <si>
    <t>1081734865253478402</t>
  </si>
  <si>
    <t>1081735162742792192</t>
  </si>
  <si>
    <t>1085661001507233792</t>
  </si>
  <si>
    <t>1081410607918866433</t>
  </si>
  <si>
    <t>1081410829017378817</t>
  </si>
  <si>
    <t>1084557444594978819</t>
  </si>
  <si>
    <t>1084557827094577152</t>
  </si>
  <si>
    <t>1084558412057362432</t>
  </si>
  <si>
    <t>1085404119114883072</t>
  </si>
  <si>
    <t>1085404297582526470</t>
  </si>
  <si>
    <t/>
  </si>
  <si>
    <t>en</t>
  </si>
  <si>
    <t>Instagram</t>
  </si>
  <si>
    <t>-116.323001,33.599493 
-116.233322,33.599493 
-116.233322,33.736598 
-116.323001,33.736598</t>
  </si>
  <si>
    <t>-124.482003,32.528832 
-114.131212,32.528832 
-114.131212,42.009519 
-124.482003,42.009519</t>
  </si>
  <si>
    <t>United States</t>
  </si>
  <si>
    <t>US</t>
  </si>
  <si>
    <t>La Quinta, CA</t>
  </si>
  <si>
    <t>California, USA</t>
  </si>
  <si>
    <t>012cf25774f836cd</t>
  </si>
  <si>
    <t>fbd6d2f5a4e4a15e</t>
  </si>
  <si>
    <t>La Quinta</t>
  </si>
  <si>
    <t>California</t>
  </si>
  <si>
    <t>city</t>
  </si>
  <si>
    <t>admin</t>
  </si>
  <si>
    <t>https://api.twitter.com/1.1/geo/id/012cf25774f836cd.json</t>
  </si>
  <si>
    <t>https://api.twitter.com/1.1/geo/id/fbd6d2f5a4e4a15e.json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</si>
  <si>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</si>
  <si>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</si>
  <si>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</si>
  <si>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</si>
  <si>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</si>
  <si>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</si>
  <si>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</si>
  <si>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</si>
  <si>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</si>
  <si>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</si>
  <si>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</si>
  <si>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</si>
  <si>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</si>
  <si>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</si>
  <si>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</si>
  <si>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</si>
  <si>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</si>
  <si>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</si>
  <si>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</si>
  <si>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</si>
  <si>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</si>
  <si>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Stand-by Golf</t>
  </si>
  <si>
    <t>Kim Foley MacKinnnon</t>
  </si>
  <si>
    <t>Desert Adventures</t>
  </si>
  <si>
    <t>AVSU</t>
  </si>
  <si>
    <t>PalmSpringsModSquad</t>
  </si>
  <si>
    <t>Palm Springs Tourism</t>
  </si>
  <si>
    <t>Your #1 source for desert golf. Family owned since 1990. Serving Palm Springs, Arizona and Las Vegas. Follow us on Instagram: @standbygolf</t>
  </si>
  <si>
    <t>Follow @VisitGreaterPS for official travel resources for Greater Palm Springs, CA and the desert regions.</t>
  </si>
  <si>
    <t>Travel Writer/Editor. Wanderer. Talks to strangers. Will eat anything. Wine lover. Always takes dares. she/her</t>
  </si>
  <si>
    <t>Desert Adventures offers a variety of amazing jeep, hiking, and sightseeing adventures.  For groups, we also offer team building, group activities and events.</t>
  </si>
  <si>
    <t>AVSU | corporate meeting+event services</t>
  </si>
  <si>
    <t>Architecture &amp; design tours of Palm Springs with your tour guide Kurt Cyr</t>
  </si>
  <si>
    <t>What's happening in Palm Springs. Chic Hotels, Retro Retreats, Events * Festivals, Deals &amp; Blue Skies. 350 days of Sunshine. Palm Springs Bureau of Tourism.</t>
  </si>
  <si>
    <t>Vegas, Arizona &amp; Palm Springs</t>
  </si>
  <si>
    <t>Palm Springs, CA</t>
  </si>
  <si>
    <t>Boston</t>
  </si>
  <si>
    <t>Greater Palm Springs, CA</t>
  </si>
  <si>
    <t>Palm Desert, CA</t>
  </si>
  <si>
    <t>https://t.co/t2VVviJ9Em</t>
  </si>
  <si>
    <t>https://t.co/PS2Gr8IxsA</t>
  </si>
  <si>
    <t>https://t.co/wXtTtxTccI</t>
  </si>
  <si>
    <t>http://t.co/KfsnOFk951</t>
  </si>
  <si>
    <t>http://www.avsu.com</t>
  </si>
  <si>
    <t>http://t.co/RDFQ3PZci8</t>
  </si>
  <si>
    <t>http://www.VisitPalmSprings.com</t>
  </si>
  <si>
    <t>https://pbs.twimg.com/profile_banners/215033316/1517885692</t>
  </si>
  <si>
    <t>https://pbs.twimg.com/profile_banners/2045451/1368733968</t>
  </si>
  <si>
    <t>https://pbs.twimg.com/profile_banners/27088523/1452033029</t>
  </si>
  <si>
    <t>https://pbs.twimg.com/profile_banners/35957417/1536254829</t>
  </si>
  <si>
    <t>https://pbs.twimg.com/profile_banners/3273518276/1436543921</t>
  </si>
  <si>
    <t>https://pbs.twimg.com/profile_banners/19666000/1518049009</t>
  </si>
  <si>
    <t>http://abs.twimg.com/images/themes/theme1/bg.png</t>
  </si>
  <si>
    <t>http://abs.twimg.com/images/themes/theme19/bg.gif</t>
  </si>
  <si>
    <t>http://abs.twimg.com/images/themes/theme10/bg.gif</t>
  </si>
  <si>
    <t>http://pbs.twimg.com/profile_images/988822827829612545/O4PdqvX__normal.jpg</t>
  </si>
  <si>
    <t>http://pbs.twimg.com/profile_images/664526112760791040/IoM3DlY9_normal.png</t>
  </si>
  <si>
    <t>http://pbs.twimg.com/profile_images/988845766830510080/qUCxqEQI_normal.jpg</t>
  </si>
  <si>
    <t>Open Twitter Page for This Person</t>
  </si>
  <si>
    <t>https://twitter.com/standbygolf</t>
  </si>
  <si>
    <t>https://twitter.com/thegpsoasis</t>
  </si>
  <si>
    <t>https://twitter.com/escapewithkim</t>
  </si>
  <si>
    <t>https://twitter.com/redjeeptours</t>
  </si>
  <si>
    <t>https://twitter.com/avsuinc</t>
  </si>
  <si>
    <t>https://twitter.com/psmodsquad</t>
  </si>
  <si>
    <t>https://twitter.com/palmspringsca</t>
  </si>
  <si>
    <t>standbygolf
What private or high-end courses
are on your @thegpsoasis bucket
list??? â˜€ï¸ðŸŒ´â›³ï¸ðŸ’° -
- - - - - #standbygolf #palmspringsgolf
#californiagolf #socalgolf #countryclub
#bucketlist #dreamgolfâ€¦ https://t.co/H9K0hxSZ7z</t>
  </si>
  <si>
    <t xml:space="preserve">thegpsoasis
</t>
  </si>
  <si>
    <t>escapewithkim
Exploring San Andreas Fault with
@redjeeptours @thegpsoasis @ Metate
Ranch! https://t.co/o4buSL1h49</t>
  </si>
  <si>
    <t xml:space="preserve">redjeeptours
</t>
  </si>
  <si>
    <t>avsuinc
Absolutely LOVE Samantha Brown
- thank you @thegpsoasis for sharing..
https://t.co/b8zNDE9ecD https://t.co/9AHwfxHI9X</t>
  </si>
  <si>
    <t>psmodsquad
My #Modernistas braving the rain
to see our iconic #desertmodern
architecture #palmspringsmodsquad
#psmodsquad #architecture and #design
#tours #palmsprings @PalmSpringsCA
@thegpsoasis… https://t.co/rz4val9R8s</t>
  </si>
  <si>
    <t xml:space="preserve">palmspringsca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</si>
  <si>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</si>
  <si>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</si>
  <si>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</si>
  <si>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</si>
  <si>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</si>
  <si>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</si>
  <si>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</si>
  <si>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</si>
  <si>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</si>
  <si>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</si>
  <si>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</si>
  <si>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</si>
  <si>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</si>
  <si>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</si>
  <si>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</si>
  <si>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</si>
  <si>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</si>
  <si>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</si>
  <si>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</si>
  <si>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</si>
  <si>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</si>
  <si>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</si>
  <si>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</si>
  <si>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</si>
  <si>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</si>
  <si>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</si>
  <si>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</si>
  <si>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</si>
  <si>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</si>
  <si>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</si>
  <si>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</si>
  <si>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</si>
  <si>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</si>
  <si>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</si>
  <si>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</si>
  <si>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</si>
  <si>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</si>
  <si>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</si>
  <si>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</si>
  <si>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</si>
  <si>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</si>
  <si>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</si>
  <si>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</si>
  <si>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</si>
  <si>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</si>
  <si>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</si>
  <si>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</si>
  <si>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</si>
  <si>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</si>
  <si>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</si>
  <si>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</si>
  <si>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</si>
  <si>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</si>
  <si>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</si>
  <si>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</si>
  <si>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</si>
  <si>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</si>
  <si>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</si>
  <si>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</si>
  <si>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https://samantha-brown.com/episodes/season-2/palm-springs/</t>
  </si>
  <si>
    <t>https://www.instagram.com/p/BsoTElwH2an/?utm_source=ig_twitter_share&amp;igshid=z9mor47q0efz</t>
  </si>
  <si>
    <t>Top URLs in Tweet in G2</t>
  </si>
  <si>
    <t>G1 Count</t>
  </si>
  <si>
    <t>Top URLs in Tweet in G3</t>
  </si>
  <si>
    <t>G2 Count</t>
  </si>
  <si>
    <t>G3 Count</t>
  </si>
  <si>
    <t>Top URLs in Tweet</t>
  </si>
  <si>
    <t>https://samantha-brown.com/episodes/season-2/palm-springs/ https://www.instagram.com/p/BsoTElwH2an/?utm_source=ig_twitter_share&amp;igshid=z9mor47q0efz https://www.instagram.com/p/BsWPkp7lFts/?utm_source=ig_twitter_share&amp;igshid=1oerpp0f7gcj9</t>
  </si>
  <si>
    <t>https://www.instagram.com/p/BstjTpFn3v4/?utm_source=ig_twitter_share&amp;igshid=7cc2ofwmw6ns https://twitter.com/i/web/status/1081410607918866433 https://twitter.com/i/web/status/1081410829017378817 https://twitter.com/i/web/status/1084557444594978819 https://twitter.com/i/web/status/1084557827094577152 https://twitter.com/i/web/status/1084558412057362432 https://twitter.com/i/web/status/1085404119114883072 https://twitter.com/i/web/status/1085404297582526470 https://www.instagram.com/p/BsRp6kknu9t/?utm_source=ig_twitter_share&amp;igshid=1a9rur6hcugl2 https://www.instagram.com/p/BsRqDhZnB1O/?utm_source=ig_twitter_share&amp;igshid=9ey74hr26l47</t>
  </si>
  <si>
    <t>Top Domains in Tweet in Entire Graph</t>
  </si>
  <si>
    <t>samantha-brown.com</t>
  </si>
  <si>
    <t>Top Domains in Tweet in G1</t>
  </si>
  <si>
    <t>Top Domains in Tweet in G2</t>
  </si>
  <si>
    <t>Top Domains in Tweet in G3</t>
  </si>
  <si>
    <t>Top Domains in Tweet</t>
  </si>
  <si>
    <t>instagram.com samantha-brown.com</t>
  </si>
  <si>
    <t>twitter.com instagram.com</t>
  </si>
  <si>
    <t>Top Hashtags in Tweet in Entire Graph</t>
  </si>
  <si>
    <t>palmspringsmodsquad</t>
  </si>
  <si>
    <t>modernistas</t>
  </si>
  <si>
    <t>architecture</t>
  </si>
  <si>
    <t>design</t>
  </si>
  <si>
    <t>interior</t>
  </si>
  <si>
    <t>tours</t>
  </si>
  <si>
    <t>palmsprings</t>
  </si>
  <si>
    <t>martini</t>
  </si>
  <si>
    <t>chicago</t>
  </si>
  <si>
    <t>Top Hashtags in Tweet in G1</t>
  </si>
  <si>
    <t>palmspringsgolf</t>
  </si>
  <si>
    <t>californiagolf</t>
  </si>
  <si>
    <t>socalgolf</t>
  </si>
  <si>
    <t>countryclub</t>
  </si>
  <si>
    <t>bucketlist</t>
  </si>
  <si>
    <t>dreamgolf</t>
  </si>
  <si>
    <t>Top Hashtags in Tweet in G2</t>
  </si>
  <si>
    <t>family</t>
  </si>
  <si>
    <t>Top Hashtags in Tweet in G3</t>
  </si>
  <si>
    <t>Top Hashtags in Tweet</t>
  </si>
  <si>
    <t>palmspringsmodsquad psmodsquad modernistas architecture design interior tours palmsprings family martini</t>
  </si>
  <si>
    <t>Top Words in Tweet in Entire Graph</t>
  </si>
  <si>
    <t>Words in Sentiment List#1: Positive</t>
  </si>
  <si>
    <t>Words in Sentiment List#2: Negative</t>
  </si>
  <si>
    <t>Words in Sentiment List#3: Angry/Violent</t>
  </si>
  <si>
    <t>Non-categorized Words</t>
  </si>
  <si>
    <t>Total Words</t>
  </si>
  <si>
    <t>tour</t>
  </si>
  <si>
    <t>Top Words in Tweet in G1</t>
  </si>
  <si>
    <t>â</t>
  </si>
  <si>
    <t>ï</t>
  </si>
  <si>
    <t>Top Words in Tweet in G2</t>
  </si>
  <si>
    <t>Top Words in Tweet in G3</t>
  </si>
  <si>
    <t>Top Words in Tweet</t>
  </si>
  <si>
    <t>thegpsoasis â ï</t>
  </si>
  <si>
    <t>palmspringsmodsquad psmodsquad architecture modernistas tour design interior tours palmsprings palmspringsca</t>
  </si>
  <si>
    <t>Top Word Pairs in Tweet in Entire Graph</t>
  </si>
  <si>
    <t>palmspringsmodsquad,psmodsquad</t>
  </si>
  <si>
    <t>psmodsquad,architecture</t>
  </si>
  <si>
    <t>tour,palmspringsmodsquad</t>
  </si>
  <si>
    <t>architecture,design</t>
  </si>
  <si>
    <t>interior,tour</t>
  </si>
  <si>
    <t>design,tours</t>
  </si>
  <si>
    <t>tours,palmsprings</t>
  </si>
  <si>
    <t>palmsprings,palmspringsca</t>
  </si>
  <si>
    <t>palmspringsca,thegpsoasis</t>
  </si>
  <si>
    <t>family,modernistas</t>
  </si>
  <si>
    <t>Top Word Pairs in Tweet in G1</t>
  </si>
  <si>
    <t>â,ï</t>
  </si>
  <si>
    <t>Top Word Pairs in Tweet in G2</t>
  </si>
  <si>
    <t>Top Word Pairs in Tweet in G3</t>
  </si>
  <si>
    <t>Top Word Pairs in Tweet</t>
  </si>
  <si>
    <t>palmspringsmodsquad,psmodsquad  psmodsquad,architecture  tour,palmspringsmodsquad  architecture,design  interior,tour  design,tours  tours,palmsprings  palmsprings,palmspringsca  palmspringsca,thegpsoasis  family,modernistas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</si>
  <si>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</si>
  <si>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</si>
  <si>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</si>
  <si>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</si>
  <si>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</si>
  <si>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</si>
  <si>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</si>
  <si>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</si>
  <si>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</si>
  <si>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</si>
  <si>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palmspringsca thegpsoasis</t>
  </si>
  <si>
    <t>redjeeptours thegpsoasis</t>
  </si>
  <si>
    <t>Top Tweeters in Entire Graph</t>
  </si>
  <si>
    <t>Top Tweeters in G1</t>
  </si>
  <si>
    <t>Top Tweeters in G2</t>
  </si>
  <si>
    <t>Top Tweeters in G3</t>
  </si>
  <si>
    <t>Top Tweeters</t>
  </si>
  <si>
    <t>standbygolf avsuinc thegpsoasis</t>
  </si>
  <si>
    <t>palmspringsca psmodsquad</t>
  </si>
  <si>
    <t>redjeeptours escapewithkim</t>
  </si>
  <si>
    <t>Top URLs in Tweet by Count</t>
  </si>
  <si>
    <t>https://www.instagram.com/p/BstjTpFn3v4/?utm_source=ig_twitter_share&amp;igshid=7cc2ofwmw6ns https://www.instagram.com/p/BsRqDhZnB1O/?utm_source=ig_twitter_share&amp;igshid=9ey74hr26l47 https://www.instagram.com/p/BsRp6kknu9t/?utm_source=ig_twitter_share&amp;igshid=1a9rur6hcugl2 https://twitter.com/i/web/status/1085404297582526470 https://twitter.com/i/web/status/1085404119114883072 https://twitter.com/i/web/status/1084558412057362432 https://twitter.com/i/web/status/1084557827094577152 https://twitter.com/i/web/status/1084557444594978819 https://twitter.com/i/web/status/1081410829017378817 https://twitter.com/i/web/status/1081410607918866433</t>
  </si>
  <si>
    <t>Top URLs in Tweet by Salience</t>
  </si>
  <si>
    <t>Top Domains in Tweet by Count</t>
  </si>
  <si>
    <t>Top Domains in Tweet by Salience</t>
  </si>
  <si>
    <t>instagram.com twitter.com</t>
  </si>
  <si>
    <t>Top Hashtags in Tweet by Count</t>
  </si>
  <si>
    <t>palmspringsmodsquad psmodsquad modernistas architecture design interior tours palmsprings martini chicago</t>
  </si>
  <si>
    <t>Top Hashtags in Tweet by Salience</t>
  </si>
  <si>
    <t>design interior tours palmsprings martini chicago family modernistas architecture desertmodern</t>
  </si>
  <si>
    <t>Top Words in Tweet by Count</t>
  </si>
  <si>
    <t>â ï private high end courses bucket list ðÿœ ðÿ</t>
  </si>
  <si>
    <t>exploring san andreas fault redjeeptours metate ranch</t>
  </si>
  <si>
    <t>absolutely love samantha brown thank sharing</t>
  </si>
  <si>
    <t>Top Words in Tweet by Salience</t>
  </si>
  <si>
    <t>design interior tours palmsprings palmspringsca rain iconic martini chicago enjoying</t>
  </si>
  <si>
    <t>Top Word Pairs in Tweet by Count</t>
  </si>
  <si>
    <t>â,ï  private,high  high,end  end,courses  courses,thegpsoasis  thegpsoasis,bucket  bucket,list  list,â  ï,ðÿœ  ðÿœ,â</t>
  </si>
  <si>
    <t>exploring,san  san,andreas  andreas,fault  fault,redjeeptours  redjeeptours,thegpsoasis  thegpsoasis,metate  metate,ranch</t>
  </si>
  <si>
    <t>absolutely,love  love,samantha  samantha,brown  brown,thank  thank,thegpsoasis  thegpsoasis,sharing</t>
  </si>
  <si>
    <t>Top Word Pairs in Tweet by Salience</t>
  </si>
  <si>
    <t>architecture,design  interior,tour  design,tours  tours,palmsprings  palmsprings,palmspringsca  palmspringsca,thegpsoasis  family,modernistas  tour,palmspringsmodsquad  psmodsquad,architecture  modernistas,braving</t>
  </si>
  <si>
    <t>Word</t>
  </si>
  <si>
    <t>rain</t>
  </si>
  <si>
    <t>iconic</t>
  </si>
  <si>
    <t>enjoying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</si>
  <si>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</si>
  <si>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</si>
  <si>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</si>
  <si>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</si>
  <si>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</si>
  <si>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</si>
  <si>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</si>
  <si>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</si>
  <si>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</si>
  <si>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</si>
  <si>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</si>
  <si>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</si>
  <si>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</si>
  <si>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</si>
  <si>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</si>
  <si>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</si>
  <si>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</si>
  <si>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</si>
  <si>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</si>
  <si>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</si>
  <si>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</si>
  <si>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</si>
  <si>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</si>
  <si>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</si>
  <si>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</si>
  <si>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</si>
  <si>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</si>
  <si>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</si>
  <si>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</si>
  <si>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</si>
  <si>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</si>
  <si>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</si>
  <si>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thegpsoasis â ï</t>
  </si>
  <si>
    <t>G2: palmspringsmodsquad psmodsquad architecture modernistas tour design interior tours palmsprings palmspringsca</t>
  </si>
  <si>
    <t>Autofill Workbook Results</t>
  </si>
  <si>
    <t>Edge Weight▓3▓3▓0▓True▓Gray▓Red▓▓Edge Weight▓3▓3▓0▓3▓10▓False▓Edge Weight▓3▓3▓0▓35▓12▓False▓▓0▓0▓0▓True▓Black▓Black▓▓Followers▓0▓1451▓0▓162▓1000▓False▓▓0▓0▓0▓0▓0▓False▓▓0▓0▓0▓0▓0▓False▓▓0▓0▓0▓0▓0▓False</t>
  </si>
  <si>
    <t>GraphSource░GraphServerTwitterSearch▓GraphTerm░thegpsoasis▓ImportDescription░The graph represents a network of 7 Twitter users whose tweets in the requested range contained "thegpsoasis", or who were replied to or mentioned in those tweets.  The network was obtained from the NodeXL Graph Server on Saturday, 19 January 2019 at 05:41 UTC.
The requested start date was Saturday, 19 January 2019 at 01:01 UTC and the maximum number of days (going backward) was 14.
The maximum number of tweets collected was 5,000.
The tweets in the network were tweeted over the 11-day, 17-hour, 29-minute period from Saturday, 05 January 2019 at 04:42 UTC to Wednesday, 16 January 2019 at 22:12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</si>
</sst>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630714"/>
        <c:axId val="62023243"/>
      </c:barChart>
      <c:catAx>
        <c:axId val="516307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023243"/>
        <c:crosses val="autoZero"/>
        <c:auto val="1"/>
        <c:lblOffset val="100"/>
        <c:noMultiLvlLbl val="0"/>
      </c:catAx>
      <c:valAx>
        <c:axId val="62023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3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thegpsoasis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1/5/2019 4:42</c:v>
                </c:pt>
                <c:pt idx="1">
                  <c:v>1/5/2019 4:43</c:v>
                </c:pt>
                <c:pt idx="2">
                  <c:v>1/6/2019 2:11</c:v>
                </c:pt>
                <c:pt idx="3">
                  <c:v>1/6/2019 2:12</c:v>
                </c:pt>
                <c:pt idx="4">
                  <c:v>1/7/2019 20:57</c:v>
                </c:pt>
                <c:pt idx="5">
                  <c:v>1/8/2019 22:50</c:v>
                </c:pt>
                <c:pt idx="6">
                  <c:v>1/13/2019 21:06</c:v>
                </c:pt>
                <c:pt idx="7">
                  <c:v>1/13/2019 21:08</c:v>
                </c:pt>
                <c:pt idx="8">
                  <c:v>1/13/2019 21:10</c:v>
                </c:pt>
                <c:pt idx="9">
                  <c:v>1/14/2019 21:14</c:v>
                </c:pt>
                <c:pt idx="10">
                  <c:v>1/16/2019 5:11</c:v>
                </c:pt>
                <c:pt idx="11">
                  <c:v>1/16/2019 5:12</c:v>
                </c:pt>
                <c:pt idx="12">
                  <c:v>1/16/2019 22:12</c:v>
                </c:pt>
              </c:strCache>
            </c:strRef>
          </c:cat>
          <c:val>
            <c:numRef>
              <c:f>'Time Series'!$B$26:$B$39</c:f>
              <c:numCache>
                <c:formatCode>General</c:formatCode>
                <c:ptCount val="13"/>
                <c:pt idx="0">
                  <c:v>1</c:v>
                </c:pt>
                <c:pt idx="1">
                  <c:v>1</c:v>
                </c:pt>
                <c:pt idx="2">
                  <c:v>2</c:v>
                </c:pt>
                <c:pt idx="3">
                  <c:v>2</c:v>
                </c:pt>
                <c:pt idx="4">
                  <c:v>1</c:v>
                </c:pt>
                <c:pt idx="5">
                  <c:v>2</c:v>
                </c:pt>
                <c:pt idx="6">
                  <c:v>1</c:v>
                </c:pt>
                <c:pt idx="7">
                  <c:v>1</c:v>
                </c:pt>
                <c:pt idx="8">
                  <c:v>1</c:v>
                </c:pt>
                <c:pt idx="9">
                  <c:v>1</c:v>
                </c:pt>
                <c:pt idx="10">
                  <c:v>1</c:v>
                </c:pt>
                <c:pt idx="11">
                  <c:v>1</c:v>
                </c:pt>
                <c:pt idx="12">
                  <c:v>2</c:v>
                </c:pt>
              </c:numCache>
            </c:numRef>
          </c:val>
        </c:ser>
        <c:axId val="42297972"/>
        <c:axId val="45137429"/>
      </c:barChart>
      <c:catAx>
        <c:axId val="42297972"/>
        <c:scaling>
          <c:orientation val="minMax"/>
        </c:scaling>
        <c:axPos val="b"/>
        <c:delete val="0"/>
        <c:numFmt formatCode="General" sourceLinked="1"/>
        <c:majorTickMark val="out"/>
        <c:minorTickMark val="none"/>
        <c:tickLblPos val="nextTo"/>
        <c:crossAx val="45137429"/>
        <c:crosses val="autoZero"/>
        <c:auto val="1"/>
        <c:lblOffset val="100"/>
        <c:noMultiLvlLbl val="0"/>
      </c:catAx>
      <c:valAx>
        <c:axId val="45137429"/>
        <c:scaling>
          <c:orientation val="minMax"/>
        </c:scaling>
        <c:axPos val="l"/>
        <c:majorGridlines/>
        <c:delete val="0"/>
        <c:numFmt formatCode="General" sourceLinked="1"/>
        <c:majorTickMark val="out"/>
        <c:minorTickMark val="none"/>
        <c:tickLblPos val="nextTo"/>
        <c:crossAx val="422979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338276"/>
        <c:axId val="57826757"/>
      </c:barChart>
      <c:catAx>
        <c:axId val="21338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826757"/>
        <c:crosses val="autoZero"/>
        <c:auto val="1"/>
        <c:lblOffset val="100"/>
        <c:noMultiLvlLbl val="0"/>
      </c:catAx>
      <c:valAx>
        <c:axId val="578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678766"/>
        <c:axId val="53455711"/>
      </c:barChart>
      <c:catAx>
        <c:axId val="506787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455711"/>
        <c:crosses val="autoZero"/>
        <c:auto val="1"/>
        <c:lblOffset val="100"/>
        <c:noMultiLvlLbl val="0"/>
      </c:catAx>
      <c:valAx>
        <c:axId val="53455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78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339352"/>
        <c:axId val="34945305"/>
      </c:barChart>
      <c:catAx>
        <c:axId val="113393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945305"/>
        <c:crosses val="autoZero"/>
        <c:auto val="1"/>
        <c:lblOffset val="100"/>
        <c:noMultiLvlLbl val="0"/>
      </c:catAx>
      <c:valAx>
        <c:axId val="349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072290"/>
        <c:axId val="11997427"/>
      </c:barChart>
      <c:catAx>
        <c:axId val="46072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997427"/>
        <c:crosses val="autoZero"/>
        <c:auto val="1"/>
        <c:lblOffset val="100"/>
        <c:noMultiLvlLbl val="0"/>
      </c:catAx>
      <c:valAx>
        <c:axId val="11997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2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867980"/>
        <c:axId val="32267501"/>
      </c:barChart>
      <c:catAx>
        <c:axId val="408679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67501"/>
        <c:crosses val="autoZero"/>
        <c:auto val="1"/>
        <c:lblOffset val="100"/>
        <c:noMultiLvlLbl val="0"/>
      </c:catAx>
      <c:valAx>
        <c:axId val="3226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67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972054"/>
        <c:axId val="63530759"/>
      </c:barChart>
      <c:catAx>
        <c:axId val="219720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530759"/>
        <c:crosses val="autoZero"/>
        <c:auto val="1"/>
        <c:lblOffset val="100"/>
        <c:noMultiLvlLbl val="0"/>
      </c:catAx>
      <c:valAx>
        <c:axId val="63530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7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905920"/>
        <c:axId val="45717825"/>
      </c:barChart>
      <c:catAx>
        <c:axId val="349059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17825"/>
        <c:crosses val="autoZero"/>
        <c:auto val="1"/>
        <c:lblOffset val="100"/>
        <c:noMultiLvlLbl val="0"/>
      </c:catAx>
      <c:valAx>
        <c:axId val="45717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5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807242"/>
        <c:axId val="12156315"/>
      </c:barChart>
      <c:catAx>
        <c:axId val="8807242"/>
        <c:scaling>
          <c:orientation val="minMax"/>
        </c:scaling>
        <c:axPos val="b"/>
        <c:delete val="1"/>
        <c:majorTickMark val="out"/>
        <c:minorTickMark val="none"/>
        <c:tickLblPos val="none"/>
        <c:crossAx val="12156315"/>
        <c:crosses val="autoZero"/>
        <c:auto val="1"/>
        <c:lblOffset val="100"/>
        <c:noMultiLvlLbl val="0"/>
      </c:catAx>
      <c:valAx>
        <c:axId val="12156315"/>
        <c:scaling>
          <c:orientation val="minMax"/>
        </c:scaling>
        <c:axPos val="l"/>
        <c:delete val="1"/>
        <c:majorTickMark val="out"/>
        <c:minorTickMark val="none"/>
        <c:tickLblPos val="none"/>
        <c:crossAx val="88072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12">
        <s v="standbygolf palmspringsgolf californiagolf socalgolf countryclub bucketlist dreamgolf"/>
        <m/>
        <s v="birthday iconic desert modernism palmspringsmodsquad psmodsquad architecture design tours palmsprings"/>
        <s v="martini palmspringsmodsquad psmodsquad architecture design tours palmsprings visitpalmsprings"/>
        <s v="modernistas desertmodern palmspringsmodsquad psmodsquad architecture design tours palmsprings"/>
        <s v="local modernistas whittier california interior palmspringsmodsquad psmodsquad"/>
        <s v="family modernistas seattle interior palmspringsmodsquad psmodsquad architecture"/>
        <s v="modernistas losangeles santabarbara essential palmspringsmodsquad psmodsquad"/>
        <s v="family modernistas cocktail ratpack martini palmspringsmodsquad psmodsquad"/>
        <s v="modernistas chicago interior palmspringsmodsquad psmodsquad architecture"/>
        <s v="modernistas peoria illinois palmspringsmodsquad psmodsquad architecture"/>
        <s v="modernista chicago interior palmspringsmodsquad psmodsquad architecture desig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19-01-07T20:57:04.000"/>
        <d v="2019-01-08T22:50:36.000"/>
        <d v="2019-01-14T21:14:03.000"/>
        <d v="2019-01-06T02:11:04.000"/>
        <d v="2019-01-06T02:12:15.000"/>
        <d v="2019-01-16T22:12:08.000"/>
        <d v="2019-01-05T04:42:35.000"/>
        <d v="2019-01-05T04:43:27.000"/>
        <d v="2019-01-13T21:06:59.000"/>
        <d v="2019-01-13T21:08:30.000"/>
        <d v="2019-01-13T21:10:50.000"/>
        <d v="2019-01-16T05:11:22.000"/>
        <d v="2019-01-16T05:12:05.000"/>
      </sharedItems>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standbygolf"/>
    <s v="thegpsoasis"/>
    <m/>
    <m/>
    <m/>
    <m/>
    <m/>
    <m/>
    <m/>
    <m/>
    <s v="No"/>
    <n v="3"/>
    <m/>
    <m/>
    <x v="0"/>
    <d v="2019-01-07T20:57:04.000"/>
    <s v="What private or high-end courses are on your @thegpsoasis bucket list??? â˜€ï¸ðŸŒ´â›³ï¸ðŸ’°_x000a_-_x000a_-_x000a_-_x000a_-_x000a_-_x000a_-_x000a_#standbygolf #palmspringsgolf #californiagolf #socalgolf #countryclub #bucketlist #dreamgolfâ€¦ https://t.co/H9K0hxSZ7z"/>
    <s v="https://www.instagram.com/p/BsWPkp7lFts/?utm_source=ig_twitter_share&amp;igshid=1oerpp0f7gcj9"/>
    <s v="instagram.com"/>
    <x v="0"/>
    <m/>
    <s v="http://pbs.twimg.com/profile_images/960707602274398209/5bAmGY0Y_normal.jpg"/>
    <x v="0"/>
    <s v="https://twitter.com/#!/standbygolf/status/1082380620540637184"/>
    <n v="33.6778"/>
    <n v="-116.2953"/>
    <s v="1082380620540637184"/>
    <m/>
    <b v="0"/>
    <n v="0"/>
    <s v=""/>
    <b v="0"/>
    <s v="en"/>
    <m/>
    <s v=""/>
    <b v="0"/>
    <n v="0"/>
    <s v=""/>
    <s v="Instagram"/>
    <b v="0"/>
    <s v="1082380620540637184"/>
    <s v="Tweet"/>
    <n v="0"/>
    <n v="0"/>
    <s v="-116.323001,33.599493 _x000a_-116.233322,33.599493 _x000a_-116.233322,33.736598 _x000a_-116.323001,33.736598"/>
    <s v="United States"/>
    <s v="US"/>
    <s v="La Quinta, CA"/>
    <s v="012cf25774f836cd"/>
    <s v="La Quinta"/>
    <s v="city"/>
    <s v="https://api.twitter.com/1.1/geo/id/012cf25774f836cd.json"/>
    <n v="1"/>
    <s v="1"/>
    <s v="1"/>
    <n v="0"/>
    <n v="0"/>
    <n v="0"/>
    <n v="0"/>
    <n v="0"/>
    <n v="0"/>
    <n v="25"/>
    <n v="100"/>
    <n v="25"/>
  </r>
  <r>
    <s v="escapewithkim"/>
    <s v="redjeeptours"/>
    <m/>
    <m/>
    <m/>
    <m/>
    <m/>
    <m/>
    <m/>
    <m/>
    <s v="No"/>
    <n v="4"/>
    <m/>
    <m/>
    <x v="0"/>
    <d v="2019-01-08T22:50:36.000"/>
    <s v="Exploring San Andreas Fault with @redjeeptours @thegpsoasis @ Metate Ranch! https://t.co/o4buSL1h49"/>
    <s v="https://www.instagram.com/p/BsZBV3mAGtv/?utm_source=ig_twitter_share&amp;igshid=1nx7ramysrqy4"/>
    <s v="instagram.com"/>
    <x v="1"/>
    <m/>
    <s v="http://pbs.twimg.com/profile_images/515191535747756032/GmTfedvy_normal.jpeg"/>
    <x v="1"/>
    <s v="https://twitter.com/#!/escapewithkim/status/1082771581519253506"/>
    <n v="33.76558725"/>
    <n v="-116.2301668"/>
    <s v="1082771581519253506"/>
    <m/>
    <b v="0"/>
    <n v="0"/>
    <s v=""/>
    <b v="0"/>
    <s v="en"/>
    <m/>
    <s v=""/>
    <b v="0"/>
    <n v="0"/>
    <s v=""/>
    <s v="Instagram"/>
    <b v="0"/>
    <s v="1082771581519253506"/>
    <s v="Tweet"/>
    <n v="0"/>
    <n v="0"/>
    <s v="-124.482003,32.528832 _x000a_-114.131212,32.528832 _x000a_-114.131212,42.009519 _x000a_-124.482003,42.009519"/>
    <s v="United States"/>
    <s v="US"/>
    <s v="California, USA"/>
    <s v="fbd6d2f5a4e4a15e"/>
    <s v="California"/>
    <s v="admin"/>
    <s v="https://api.twitter.com/1.1/geo/id/fbd6d2f5a4e4a15e.json"/>
    <n v="1"/>
    <s v="3"/>
    <s v="3"/>
    <n v="0"/>
    <n v="0"/>
    <n v="1"/>
    <n v="11.11111111111111"/>
    <n v="0"/>
    <n v="0"/>
    <n v="8"/>
    <n v="88.88888888888889"/>
    <n v="9"/>
  </r>
  <r>
    <s v="escapewithkim"/>
    <s v="thegpsoasis"/>
    <m/>
    <m/>
    <m/>
    <m/>
    <m/>
    <m/>
    <m/>
    <m/>
    <s v="No"/>
    <n v="5"/>
    <m/>
    <m/>
    <x v="0"/>
    <d v="2019-01-08T22:50:36.000"/>
    <s v="Exploring San Andreas Fault with @redjeeptours @thegpsoasis @ Metate Ranch! https://t.co/o4buSL1h49"/>
    <s v="https://www.instagram.com/p/BsZBV3mAGtv/?utm_source=ig_twitter_share&amp;igshid=1nx7ramysrqy4"/>
    <s v="instagram.com"/>
    <x v="1"/>
    <m/>
    <s v="http://pbs.twimg.com/profile_images/515191535747756032/GmTfedvy_normal.jpeg"/>
    <x v="1"/>
    <s v="https://twitter.com/#!/escapewithkim/status/1082771581519253506"/>
    <n v="33.76558725"/>
    <n v="-116.2301668"/>
    <s v="1082771581519253506"/>
    <m/>
    <b v="0"/>
    <n v="0"/>
    <s v=""/>
    <b v="0"/>
    <s v="en"/>
    <m/>
    <s v=""/>
    <b v="0"/>
    <n v="0"/>
    <s v=""/>
    <s v="Instagram"/>
    <b v="0"/>
    <s v="1082771581519253506"/>
    <s v="Tweet"/>
    <n v="0"/>
    <n v="0"/>
    <s v="-124.482003,32.528832 _x000a_-114.131212,32.528832 _x000a_-114.131212,42.009519 _x000a_-124.482003,42.009519"/>
    <s v="United States"/>
    <s v="US"/>
    <s v="California, USA"/>
    <s v="fbd6d2f5a4e4a15e"/>
    <s v="California"/>
    <s v="admin"/>
    <s v="https://api.twitter.com/1.1/geo/id/fbd6d2f5a4e4a15e.json"/>
    <n v="1"/>
    <s v="3"/>
    <s v="1"/>
    <m/>
    <m/>
    <m/>
    <m/>
    <m/>
    <m/>
    <m/>
    <m/>
    <m/>
  </r>
  <r>
    <s v="avsuinc"/>
    <s v="thegpsoasis"/>
    <m/>
    <m/>
    <m/>
    <m/>
    <m/>
    <m/>
    <m/>
    <m/>
    <s v="No"/>
    <n v="6"/>
    <m/>
    <m/>
    <x v="0"/>
    <d v="2019-01-14T21:14:03.000"/>
    <s v="Absolutely LOVE Samantha Brown - thank you @thegpsoasis for sharing.. https://t.co/b8zNDE9ecD https://t.co/9AHwfxHI9X"/>
    <s v="https://samantha-brown.com/episodes/season-2/palm-springs/ https://www.instagram.com/p/BsoTElwH2an/?utm_source=ig_twitter_share&amp;igshid=z9mor47q0efz"/>
    <s v="samantha-brown.com instagram.com"/>
    <x v="1"/>
    <m/>
    <s v="http://pbs.twimg.com/profile_images/1037754258907512832/dDXRMCnN_normal.jpg"/>
    <x v="2"/>
    <s v="https://twitter.com/#!/avsuinc/status/1084921609616584704"/>
    <m/>
    <m/>
    <s v="1084921609616584704"/>
    <m/>
    <b v="0"/>
    <n v="0"/>
    <s v=""/>
    <b v="0"/>
    <s v="en"/>
    <m/>
    <s v=""/>
    <b v="0"/>
    <n v="0"/>
    <s v=""/>
    <s v="Instagram"/>
    <b v="0"/>
    <s v="1084921609616584704"/>
    <s v="Tweet"/>
    <n v="0"/>
    <n v="0"/>
    <m/>
    <m/>
    <m/>
    <m/>
    <m/>
    <m/>
    <m/>
    <m/>
    <n v="1"/>
    <s v="1"/>
    <s v="1"/>
    <n v="2"/>
    <n v="22.22222222222222"/>
    <n v="0"/>
    <n v="0"/>
    <n v="0"/>
    <n v="0"/>
    <n v="7"/>
    <n v="77.77777777777777"/>
    <n v="9"/>
  </r>
  <r>
    <s v="psmodsquad"/>
    <s v="thegpsoasis"/>
    <m/>
    <m/>
    <m/>
    <m/>
    <m/>
    <m/>
    <m/>
    <m/>
    <s v="No"/>
    <n v="7"/>
    <m/>
    <m/>
    <x v="0"/>
    <d v="2019-01-06T02:11:04.000"/>
    <s v="A special #birthday tour today. #iconic #desert #modernism #palmspringsmodsquad #psmodsquad #architecture and #design #tours #palmsprings @PalmSpringsCA @thegpsoasis visitcaliforniaâ€¦ https://t.co/hOp1qUbBUV"/>
    <s v="https://www.instagram.com/p/BsRp6kknu9t/?utm_source=ig_twitter_share&amp;igshid=1a9rur6hcugl2"/>
    <s v="instagram.com"/>
    <x v="2"/>
    <m/>
    <s v="http://pbs.twimg.com/profile_images/619293774192074752/yBUiyWE-_normal.jpg"/>
    <x v="3"/>
    <s v="https://twitter.com/#!/psmodsquad/status/1081734865253478402"/>
    <m/>
    <m/>
    <s v="1081734865253478402"/>
    <m/>
    <b v="0"/>
    <n v="0"/>
    <s v=""/>
    <b v="0"/>
    <s v="en"/>
    <m/>
    <s v=""/>
    <b v="0"/>
    <n v="0"/>
    <s v=""/>
    <s v="Instagram"/>
    <b v="0"/>
    <s v="1081734865253478402"/>
    <s v="Tweet"/>
    <n v="0"/>
    <n v="0"/>
    <m/>
    <m/>
    <m/>
    <m/>
    <m/>
    <m/>
    <m/>
    <m/>
    <n v="3"/>
    <s v="2"/>
    <s v="1"/>
    <m/>
    <m/>
    <m/>
    <m/>
    <m/>
    <m/>
    <m/>
    <m/>
    <m/>
  </r>
  <r>
    <s v="psmodsquad"/>
    <s v="thegpsoasis"/>
    <m/>
    <m/>
    <m/>
    <m/>
    <m/>
    <m/>
    <m/>
    <m/>
    <s v="No"/>
    <n v="8"/>
    <m/>
    <m/>
    <x v="0"/>
    <d v="2019-01-06T02:12:15.000"/>
    <s v="And of course a #martini #palmspringsmodsquad #psmodsquad #architecture and #design #tours #palmsprings @PalmSpringsCA @thegpsoasis visitcalifornia #visitpalmspringsâ€¦ https://t.co/orwrJ1e6R3"/>
    <s v="https://www.instagram.com/p/BsRqDhZnB1O/?utm_source=ig_twitter_share&amp;igshid=9ey74hr26l47"/>
    <s v="instagram.com"/>
    <x v="3"/>
    <m/>
    <s v="http://pbs.twimg.com/profile_images/619293774192074752/yBUiyWE-_normal.jpg"/>
    <x v="4"/>
    <s v="https://twitter.com/#!/psmodsquad/status/1081735162742792192"/>
    <m/>
    <m/>
    <s v="1081735162742792192"/>
    <m/>
    <b v="0"/>
    <n v="0"/>
    <s v=""/>
    <b v="0"/>
    <s v="en"/>
    <m/>
    <s v=""/>
    <b v="0"/>
    <n v="0"/>
    <s v=""/>
    <s v="Instagram"/>
    <b v="0"/>
    <s v="1081735162742792192"/>
    <s v="Tweet"/>
    <n v="0"/>
    <n v="0"/>
    <m/>
    <m/>
    <m/>
    <m/>
    <m/>
    <m/>
    <m/>
    <m/>
    <n v="3"/>
    <s v="2"/>
    <s v="1"/>
    <m/>
    <m/>
    <m/>
    <m/>
    <m/>
    <m/>
    <m/>
    <m/>
    <m/>
  </r>
  <r>
    <s v="psmodsquad"/>
    <s v="thegpsoasis"/>
    <m/>
    <m/>
    <m/>
    <m/>
    <m/>
    <m/>
    <m/>
    <m/>
    <s v="No"/>
    <n v="9"/>
    <m/>
    <m/>
    <x v="0"/>
    <d v="2019-01-16T22:12:08.000"/>
    <s v="My #Modernistas braving the rain to see our iconic #desertmodern architecture #palmspringsmodsquad #psmodsquad #architecture and #design #tours #palmsprings @PalmSpringsCA @thegpsoasis… https://t.co/rz4val9R8s"/>
    <s v="https://www.instagram.com/p/BstjTpFn3v4/?utm_source=ig_twitter_share&amp;igshid=7cc2ofwmw6ns"/>
    <s v="instagram.com"/>
    <x v="4"/>
    <m/>
    <s v="http://pbs.twimg.com/profile_images/619293774192074752/yBUiyWE-_normal.jpg"/>
    <x v="5"/>
    <s v="https://twitter.com/#!/psmodsquad/status/1085661001507233792"/>
    <m/>
    <m/>
    <s v="1085661001507233792"/>
    <m/>
    <b v="0"/>
    <n v="0"/>
    <s v=""/>
    <b v="0"/>
    <s v="en"/>
    <m/>
    <s v=""/>
    <b v="0"/>
    <n v="0"/>
    <s v=""/>
    <s v="Instagram"/>
    <b v="0"/>
    <s v="1085661001507233792"/>
    <s v="Tweet"/>
    <n v="0"/>
    <n v="0"/>
    <m/>
    <m/>
    <m/>
    <m/>
    <m/>
    <m/>
    <m/>
    <m/>
    <n v="3"/>
    <s v="2"/>
    <s v="1"/>
    <m/>
    <m/>
    <m/>
    <m/>
    <m/>
    <m/>
    <m/>
    <m/>
    <m/>
  </r>
  <r>
    <s v="psmodsquad"/>
    <s v="palmspringsca"/>
    <m/>
    <m/>
    <m/>
    <m/>
    <m/>
    <m/>
    <m/>
    <m/>
    <s v="No"/>
    <n v="10"/>
    <m/>
    <m/>
    <x v="0"/>
    <d v="2019-01-06T02:11:04.000"/>
    <s v="A special #birthday tour today. #iconic #desert #modernism #palmspringsmodsquad #psmodsquad #architecture and #design #tours #palmsprings @PalmSpringsCA @thegpsoasis visitcaliforniaâ€¦ https://t.co/hOp1qUbBUV"/>
    <s v="https://www.instagram.com/p/BsRp6kknu9t/?utm_source=ig_twitter_share&amp;igshid=1a9rur6hcugl2"/>
    <s v="instagram.com"/>
    <x v="2"/>
    <m/>
    <s v="http://pbs.twimg.com/profile_images/619293774192074752/yBUiyWE-_normal.jpg"/>
    <x v="3"/>
    <s v="https://twitter.com/#!/psmodsquad/status/1081734865253478402"/>
    <m/>
    <m/>
    <s v="1081734865253478402"/>
    <m/>
    <b v="0"/>
    <n v="0"/>
    <s v=""/>
    <b v="0"/>
    <s v="en"/>
    <m/>
    <s v=""/>
    <b v="0"/>
    <n v="0"/>
    <s v=""/>
    <s v="Instagram"/>
    <b v="0"/>
    <s v="1081734865253478402"/>
    <s v="Tweet"/>
    <n v="0"/>
    <n v="0"/>
    <m/>
    <m/>
    <m/>
    <m/>
    <m/>
    <m/>
    <m/>
    <m/>
    <n v="3"/>
    <s v="2"/>
    <s v="2"/>
    <n v="0"/>
    <n v="0"/>
    <n v="1"/>
    <n v="5.555555555555555"/>
    <n v="0"/>
    <n v="0"/>
    <n v="17"/>
    <n v="94.44444444444444"/>
    <n v="18"/>
  </r>
  <r>
    <s v="psmodsquad"/>
    <s v="palmspringsca"/>
    <m/>
    <m/>
    <m/>
    <m/>
    <m/>
    <m/>
    <m/>
    <m/>
    <s v="No"/>
    <n v="11"/>
    <m/>
    <m/>
    <x v="0"/>
    <d v="2019-01-06T02:12:15.000"/>
    <s v="And of course a #martini #palmspringsmodsquad #psmodsquad #architecture and #design #tours #palmsprings @PalmSpringsCA @thegpsoasis visitcalifornia #visitpalmspringsâ€¦ https://t.co/orwrJ1e6R3"/>
    <s v="https://www.instagram.com/p/BsRqDhZnB1O/?utm_source=ig_twitter_share&amp;igshid=9ey74hr26l47"/>
    <s v="instagram.com"/>
    <x v="3"/>
    <m/>
    <s v="http://pbs.twimg.com/profile_images/619293774192074752/yBUiyWE-_normal.jpg"/>
    <x v="4"/>
    <s v="https://twitter.com/#!/psmodsquad/status/1081735162742792192"/>
    <m/>
    <m/>
    <s v="1081735162742792192"/>
    <m/>
    <b v="0"/>
    <n v="0"/>
    <s v=""/>
    <b v="0"/>
    <s v="en"/>
    <m/>
    <s v=""/>
    <b v="0"/>
    <n v="0"/>
    <s v=""/>
    <s v="Instagram"/>
    <b v="0"/>
    <s v="1081735162742792192"/>
    <s v="Tweet"/>
    <n v="0"/>
    <n v="0"/>
    <m/>
    <m/>
    <m/>
    <m/>
    <m/>
    <m/>
    <m/>
    <m/>
    <n v="3"/>
    <s v="2"/>
    <s v="2"/>
    <n v="0"/>
    <n v="0"/>
    <n v="0"/>
    <n v="0"/>
    <n v="0"/>
    <n v="0"/>
    <n v="16"/>
    <n v="100"/>
    <n v="16"/>
  </r>
  <r>
    <s v="psmodsquad"/>
    <s v="palmspringsca"/>
    <m/>
    <m/>
    <m/>
    <m/>
    <m/>
    <m/>
    <m/>
    <m/>
    <s v="No"/>
    <n v="12"/>
    <m/>
    <m/>
    <x v="0"/>
    <d v="2019-01-16T22:12:08.000"/>
    <s v="My #Modernistas braving the rain to see our iconic #desertmodern architecture #palmspringsmodsquad #psmodsquad #architecture and #design #tours #palmsprings @PalmSpringsCA @thegpsoasis… https://t.co/rz4val9R8s"/>
    <s v="https://www.instagram.com/p/BstjTpFn3v4/?utm_source=ig_twitter_share&amp;igshid=7cc2ofwmw6ns"/>
    <s v="instagram.com"/>
    <x v="4"/>
    <m/>
    <s v="http://pbs.twimg.com/profile_images/619293774192074752/yBUiyWE-_normal.jpg"/>
    <x v="5"/>
    <s v="https://twitter.com/#!/psmodsquad/status/1085661001507233792"/>
    <m/>
    <m/>
    <s v="1085661001507233792"/>
    <m/>
    <b v="0"/>
    <n v="0"/>
    <s v=""/>
    <b v="0"/>
    <s v="en"/>
    <m/>
    <s v=""/>
    <b v="0"/>
    <n v="0"/>
    <s v=""/>
    <s v="Instagram"/>
    <b v="0"/>
    <s v="1085661001507233792"/>
    <s v="Tweet"/>
    <n v="0"/>
    <n v="0"/>
    <m/>
    <m/>
    <m/>
    <m/>
    <m/>
    <m/>
    <m/>
    <m/>
    <n v="3"/>
    <s v="2"/>
    <s v="2"/>
    <n v="0"/>
    <n v="0"/>
    <n v="0"/>
    <n v="0"/>
    <n v="0"/>
    <n v="0"/>
    <n v="20"/>
    <n v="100"/>
    <n v="20"/>
  </r>
  <r>
    <s v="psmodsquad"/>
    <s v="psmodsquad"/>
    <m/>
    <m/>
    <m/>
    <m/>
    <m/>
    <m/>
    <m/>
    <m/>
    <s v="No"/>
    <n v="13"/>
    <m/>
    <m/>
    <x v="1"/>
    <d v="2019-01-05T04:42:35.000"/>
    <s v="#local #modernistas from #Whittier #california on the #Interior tour. #palmspringsmodsquad #psmodsquad… https://t.co/NYil2bQ48r"/>
    <s v="https://twitter.com/i/web/status/1081410607918866433"/>
    <s v="twitter.com"/>
    <x v="5"/>
    <m/>
    <s v="http://pbs.twimg.com/profile_images/619293774192074752/yBUiyWE-_normal.jpg"/>
    <x v="6"/>
    <s v="https://twitter.com/#!/psmodsquad/status/1081410607918866433"/>
    <m/>
    <m/>
    <s v="1081410607918866433"/>
    <m/>
    <b v="0"/>
    <n v="0"/>
    <s v=""/>
    <b v="0"/>
    <s v="en"/>
    <m/>
    <s v=""/>
    <b v="0"/>
    <n v="0"/>
    <s v=""/>
    <s v="Instagram"/>
    <b v="1"/>
    <s v="1081410607918866433"/>
    <s v="Tweet"/>
    <n v="0"/>
    <n v="0"/>
    <m/>
    <m/>
    <m/>
    <m/>
    <m/>
    <m/>
    <m/>
    <m/>
    <n v="7"/>
    <s v="2"/>
    <s v="2"/>
    <n v="0"/>
    <n v="0"/>
    <n v="0"/>
    <n v="0"/>
    <n v="0"/>
    <n v="0"/>
    <n v="11"/>
    <n v="100"/>
    <n v="11"/>
  </r>
  <r>
    <s v="psmodsquad"/>
    <s v="psmodsquad"/>
    <m/>
    <m/>
    <m/>
    <m/>
    <m/>
    <m/>
    <m/>
    <m/>
    <s v="No"/>
    <n v="14"/>
    <m/>
    <m/>
    <x v="1"/>
    <d v="2019-01-05T04:43:27.000"/>
    <s v="A #family of #Modernistas from #Seattle on the #Interior tour. #palmspringsmodsquad #psmodsquad #architecture and… https://t.co/eWpV7DxG0S"/>
    <s v="https://twitter.com/i/web/status/1081410829017378817"/>
    <s v="twitter.com"/>
    <x v="6"/>
    <m/>
    <s v="http://pbs.twimg.com/profile_images/619293774192074752/yBUiyWE-_normal.jpg"/>
    <x v="7"/>
    <s v="https://twitter.com/#!/psmodsquad/status/1081410829017378817"/>
    <m/>
    <m/>
    <s v="1081410829017378817"/>
    <m/>
    <b v="0"/>
    <n v="0"/>
    <s v=""/>
    <b v="0"/>
    <s v="en"/>
    <m/>
    <s v=""/>
    <b v="0"/>
    <n v="0"/>
    <s v=""/>
    <s v="Instagram"/>
    <b v="1"/>
    <s v="1081410829017378817"/>
    <s v="Tweet"/>
    <n v="0"/>
    <n v="0"/>
    <m/>
    <m/>
    <m/>
    <m/>
    <m/>
    <m/>
    <m/>
    <m/>
    <n v="7"/>
    <s v="2"/>
    <s v="2"/>
    <n v="0"/>
    <n v="0"/>
    <n v="0"/>
    <n v="0"/>
    <n v="0"/>
    <n v="0"/>
    <n v="14"/>
    <n v="100"/>
    <n v="14"/>
  </r>
  <r>
    <s v="psmodsquad"/>
    <s v="psmodsquad"/>
    <m/>
    <m/>
    <m/>
    <m/>
    <m/>
    <m/>
    <m/>
    <m/>
    <s v="No"/>
    <n v="15"/>
    <m/>
    <m/>
    <x v="1"/>
    <d v="2019-01-13T21:06:59.000"/>
    <s v="#Modernistas from #losangeles and #santabarbara on the #Essential tour   #palmspringsmodsquad #psmodsquad… https://t.co/uX78BOiTvd"/>
    <s v="https://twitter.com/i/web/status/1084557444594978819"/>
    <s v="twitter.com"/>
    <x v="7"/>
    <m/>
    <s v="http://pbs.twimg.com/profile_images/619293774192074752/yBUiyWE-_normal.jpg"/>
    <x v="8"/>
    <s v="https://twitter.com/#!/psmodsquad/status/1084557444594978819"/>
    <m/>
    <m/>
    <s v="1084557444594978819"/>
    <m/>
    <b v="0"/>
    <n v="0"/>
    <s v=""/>
    <b v="0"/>
    <s v="en"/>
    <m/>
    <s v=""/>
    <b v="0"/>
    <n v="0"/>
    <s v=""/>
    <s v="Instagram"/>
    <b v="1"/>
    <s v="1084557444594978819"/>
    <s v="Tweet"/>
    <n v="0"/>
    <n v="0"/>
    <m/>
    <m/>
    <m/>
    <m/>
    <m/>
    <m/>
    <m/>
    <m/>
    <n v="7"/>
    <s v="2"/>
    <s v="2"/>
    <n v="0"/>
    <n v="0"/>
    <n v="0"/>
    <n v="0"/>
    <n v="0"/>
    <n v="0"/>
    <n v="11"/>
    <n v="100"/>
    <n v="11"/>
  </r>
  <r>
    <s v="psmodsquad"/>
    <s v="psmodsquad"/>
    <m/>
    <m/>
    <m/>
    <m/>
    <m/>
    <m/>
    <m/>
    <m/>
    <s v="No"/>
    <n v="16"/>
    <m/>
    <m/>
    <x v="1"/>
    <d v="2019-01-13T21:08:30.000"/>
    <s v="A #family of #Modernistas enjoying a #cocktail on the #ratpack #martini tour #palmspringsmodsquad #psmodsquad… https://t.co/vJ6rfT7jfs"/>
    <s v="https://twitter.com/i/web/status/1084557827094577152"/>
    <s v="twitter.com"/>
    <x v="8"/>
    <m/>
    <s v="http://pbs.twimg.com/profile_images/619293774192074752/yBUiyWE-_normal.jpg"/>
    <x v="9"/>
    <s v="https://twitter.com/#!/psmodsquad/status/1084557827094577152"/>
    <m/>
    <m/>
    <s v="1084557827094577152"/>
    <m/>
    <b v="0"/>
    <n v="0"/>
    <s v=""/>
    <b v="0"/>
    <s v="en"/>
    <m/>
    <s v=""/>
    <b v="0"/>
    <n v="0"/>
    <s v=""/>
    <s v="Instagram"/>
    <b v="1"/>
    <s v="1084557827094577152"/>
    <s v="Tweet"/>
    <n v="0"/>
    <n v="0"/>
    <m/>
    <m/>
    <m/>
    <m/>
    <m/>
    <m/>
    <m/>
    <m/>
    <n v="7"/>
    <s v="2"/>
    <s v="2"/>
    <n v="1"/>
    <n v="7.142857142857143"/>
    <n v="0"/>
    <n v="0"/>
    <n v="0"/>
    <n v="0"/>
    <n v="13"/>
    <n v="92.85714285714286"/>
    <n v="14"/>
  </r>
  <r>
    <s v="psmodsquad"/>
    <s v="psmodsquad"/>
    <m/>
    <m/>
    <m/>
    <m/>
    <m/>
    <m/>
    <m/>
    <m/>
    <s v="No"/>
    <n v="17"/>
    <m/>
    <m/>
    <x v="1"/>
    <d v="2019-01-13T21:10:50.000"/>
    <s v="#Modernistas visiting from #Chicago enjoying the #interior tour #palmspringsmodsquad #psmodsquad #architecture and… https://t.co/uFuMvaSZn3"/>
    <s v="https://twitter.com/i/web/status/1084558412057362432"/>
    <s v="twitter.com"/>
    <x v="9"/>
    <m/>
    <s v="http://pbs.twimg.com/profile_images/619293774192074752/yBUiyWE-_normal.jpg"/>
    <x v="10"/>
    <s v="https://twitter.com/#!/psmodsquad/status/1084558412057362432"/>
    <m/>
    <m/>
    <s v="1084558412057362432"/>
    <m/>
    <b v="0"/>
    <n v="0"/>
    <s v=""/>
    <b v="0"/>
    <s v="en"/>
    <m/>
    <s v=""/>
    <b v="0"/>
    <n v="0"/>
    <s v=""/>
    <s v="Instagram"/>
    <b v="1"/>
    <s v="1084558412057362432"/>
    <s v="Tweet"/>
    <n v="0"/>
    <n v="0"/>
    <m/>
    <m/>
    <m/>
    <m/>
    <m/>
    <m/>
    <m/>
    <m/>
    <n v="7"/>
    <s v="2"/>
    <s v="2"/>
    <n v="1"/>
    <n v="8.333333333333334"/>
    <n v="0"/>
    <n v="0"/>
    <n v="0"/>
    <n v="0"/>
    <n v="11"/>
    <n v="91.66666666666667"/>
    <n v="12"/>
  </r>
  <r>
    <s v="psmodsquad"/>
    <s v="psmodsquad"/>
    <m/>
    <m/>
    <m/>
    <m/>
    <m/>
    <m/>
    <m/>
    <m/>
    <s v="No"/>
    <n v="18"/>
    <m/>
    <m/>
    <x v="1"/>
    <d v="2019-01-16T05:11:22.000"/>
    <s v="Cheerful #modernistas from #Peoria #illinois despite the rain. #palmspringsmodsquad #psmodsquad #architecture and… https://t.co/qBfYWhGrGL"/>
    <s v="https://twitter.com/i/web/status/1085404119114883072"/>
    <s v="twitter.com"/>
    <x v="10"/>
    <m/>
    <s v="http://pbs.twimg.com/profile_images/619293774192074752/yBUiyWE-_normal.jpg"/>
    <x v="11"/>
    <s v="https://twitter.com/#!/psmodsquad/status/1085404119114883072"/>
    <m/>
    <m/>
    <s v="1085404119114883072"/>
    <m/>
    <b v="0"/>
    <n v="0"/>
    <s v=""/>
    <b v="0"/>
    <s v="en"/>
    <m/>
    <s v=""/>
    <b v="0"/>
    <n v="0"/>
    <s v=""/>
    <s v="Instagram"/>
    <b v="1"/>
    <s v="1085404119114883072"/>
    <s v="Tweet"/>
    <n v="0"/>
    <n v="0"/>
    <m/>
    <m/>
    <m/>
    <m/>
    <m/>
    <m/>
    <m/>
    <m/>
    <n v="7"/>
    <s v="2"/>
    <s v="2"/>
    <n v="1"/>
    <n v="8.333333333333334"/>
    <n v="0"/>
    <n v="0"/>
    <n v="0"/>
    <n v="0"/>
    <n v="11"/>
    <n v="91.66666666666667"/>
    <n v="12"/>
  </r>
  <r>
    <s v="psmodsquad"/>
    <s v="psmodsquad"/>
    <m/>
    <m/>
    <m/>
    <m/>
    <m/>
    <m/>
    <m/>
    <m/>
    <s v="No"/>
    <n v="19"/>
    <m/>
    <m/>
    <x v="1"/>
    <d v="2019-01-16T05:12:05.000"/>
    <s v="Spunky #Modernista from #Chicago on the #Interior tour. #palmspringsmodsquad #psmodsquad #architecture and #design… https://t.co/TKkJMfqVlz"/>
    <s v="https://twitter.com/i/web/status/1085404297582526470"/>
    <s v="twitter.com"/>
    <x v="11"/>
    <m/>
    <s v="http://pbs.twimg.com/profile_images/619293774192074752/yBUiyWE-_normal.jpg"/>
    <x v="12"/>
    <s v="https://twitter.com/#!/psmodsquad/status/1085404297582526470"/>
    <m/>
    <m/>
    <s v="1085404297582526470"/>
    <m/>
    <b v="0"/>
    <n v="0"/>
    <s v=""/>
    <b v="0"/>
    <s v="en"/>
    <m/>
    <s v=""/>
    <b v="0"/>
    <n v="0"/>
    <s v=""/>
    <s v="Instagram"/>
    <b v="1"/>
    <s v="1085404297582526470"/>
    <s v="Tweet"/>
    <n v="0"/>
    <n v="0"/>
    <m/>
    <m/>
    <m/>
    <m/>
    <m/>
    <m/>
    <m/>
    <m/>
    <n v="7"/>
    <s v="2"/>
    <s v="2"/>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6"/>
        <item x="7"/>
        <item x="3"/>
        <item x="4"/>
        <item x="0"/>
        <item x="1"/>
        <item x="8"/>
        <item x="9"/>
        <item x="10"/>
        <item x="2"/>
        <item x="11"/>
        <item x="1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2">
        <i x="2" s="1"/>
        <i x="8" s="1"/>
        <i x="6" s="1"/>
        <i x="5" s="1"/>
        <i x="3" s="1"/>
        <i x="11" s="1"/>
        <i x="9" s="1"/>
        <i x="4" s="1"/>
        <i x="7" s="1"/>
        <i x="10"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 totalsRowShown="0" headerRowDxfId="380" dataDxfId="379">
  <autoFilter ref="A2:BL19"/>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50" dataDxfId="249">
  <autoFilter ref="A2:C7"/>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11" totalsRowShown="0" headerRowDxfId="243" dataDxfId="242">
  <autoFilter ref="A1:H11"/>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H17" totalsRowShown="0" headerRowDxfId="233" dataDxfId="232">
  <autoFilter ref="A14:H17"/>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H30" totalsRowShown="0" headerRowDxfId="223" dataDxfId="222">
  <autoFilter ref="A20:H30"/>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H43" totalsRowShown="0" headerRowDxfId="212" dataDxfId="211">
  <autoFilter ref="A33:H43"/>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H56" totalsRowShown="0" headerRowDxfId="201" dataDxfId="200">
  <autoFilter ref="A46:H56"/>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H60" totalsRowShown="0" headerRowDxfId="190" dataDxfId="189">
  <autoFilter ref="A59:H60"/>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H65" totalsRowShown="0" headerRowDxfId="187" dataDxfId="186">
  <autoFilter ref="A62:H65"/>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8:H75" totalsRowShown="0" headerRowDxfId="168" dataDxfId="167">
  <autoFilter ref="A68:H75"/>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 totalsRowShown="0" headerRowDxfId="327" dataDxfId="326">
  <autoFilter ref="A2:BS9"/>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5" totalsRowShown="0" headerRowDxfId="147" dataDxfId="146">
  <autoFilter ref="A1:G4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3" totalsRowShown="0" headerRowDxfId="138" dataDxfId="137">
  <autoFilter ref="A1:L2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8" totalsRowShown="0" headerRowDxfId="68" dataDxfId="67">
  <autoFilter ref="A1:B8"/>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1" dataDxfId="280">
  <autoFilter ref="A1:C8"/>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sWPkp7lFts/?utm_source=ig_twitter_share&amp;igshid=1oerpp0f7gcj9" TargetMode="External" /><Relationship Id="rId2" Type="http://schemas.openxmlformats.org/officeDocument/2006/relationships/hyperlink" Target="https://www.instagram.com/p/BsZBV3mAGtv/?utm_source=ig_twitter_share&amp;igshid=1nx7ramysrqy4" TargetMode="External" /><Relationship Id="rId3" Type="http://schemas.openxmlformats.org/officeDocument/2006/relationships/hyperlink" Target="https://www.instagram.com/p/BsZBV3mAGtv/?utm_source=ig_twitter_share&amp;igshid=1nx7ramysrqy4" TargetMode="External" /><Relationship Id="rId4" Type="http://schemas.openxmlformats.org/officeDocument/2006/relationships/hyperlink" Target="https://www.instagram.com/p/BsRp6kknu9t/?utm_source=ig_twitter_share&amp;igshid=1a9rur6hcugl2" TargetMode="External" /><Relationship Id="rId5" Type="http://schemas.openxmlformats.org/officeDocument/2006/relationships/hyperlink" Target="https://www.instagram.com/p/BsRqDhZnB1O/?utm_source=ig_twitter_share&amp;igshid=9ey74hr26l47" TargetMode="External" /><Relationship Id="rId6" Type="http://schemas.openxmlformats.org/officeDocument/2006/relationships/hyperlink" Target="https://www.instagram.com/p/BstjTpFn3v4/?utm_source=ig_twitter_share&amp;igshid=7cc2ofwmw6ns" TargetMode="External" /><Relationship Id="rId7" Type="http://schemas.openxmlformats.org/officeDocument/2006/relationships/hyperlink" Target="https://www.instagram.com/p/BsRp6kknu9t/?utm_source=ig_twitter_share&amp;igshid=1a9rur6hcugl2" TargetMode="External" /><Relationship Id="rId8" Type="http://schemas.openxmlformats.org/officeDocument/2006/relationships/hyperlink" Target="https://www.instagram.com/p/BsRqDhZnB1O/?utm_source=ig_twitter_share&amp;igshid=9ey74hr26l47" TargetMode="External" /><Relationship Id="rId9" Type="http://schemas.openxmlformats.org/officeDocument/2006/relationships/hyperlink" Target="https://www.instagram.com/p/BstjTpFn3v4/?utm_source=ig_twitter_share&amp;igshid=7cc2ofwmw6ns" TargetMode="External" /><Relationship Id="rId10" Type="http://schemas.openxmlformats.org/officeDocument/2006/relationships/hyperlink" Target="https://twitter.com/i/web/status/1081410607918866433" TargetMode="External" /><Relationship Id="rId11" Type="http://schemas.openxmlformats.org/officeDocument/2006/relationships/hyperlink" Target="https://twitter.com/i/web/status/1081410829017378817" TargetMode="External" /><Relationship Id="rId12" Type="http://schemas.openxmlformats.org/officeDocument/2006/relationships/hyperlink" Target="https://twitter.com/i/web/status/1084557444594978819" TargetMode="External" /><Relationship Id="rId13" Type="http://schemas.openxmlformats.org/officeDocument/2006/relationships/hyperlink" Target="https://twitter.com/i/web/status/1084557827094577152" TargetMode="External" /><Relationship Id="rId14" Type="http://schemas.openxmlformats.org/officeDocument/2006/relationships/hyperlink" Target="https://twitter.com/i/web/status/1084558412057362432" TargetMode="External" /><Relationship Id="rId15" Type="http://schemas.openxmlformats.org/officeDocument/2006/relationships/hyperlink" Target="https://twitter.com/i/web/status/1085404119114883072" TargetMode="External" /><Relationship Id="rId16" Type="http://schemas.openxmlformats.org/officeDocument/2006/relationships/hyperlink" Target="https://twitter.com/i/web/status/1085404297582526470" TargetMode="External" /><Relationship Id="rId17" Type="http://schemas.openxmlformats.org/officeDocument/2006/relationships/hyperlink" Target="http://pbs.twimg.com/profile_images/960707602274398209/5bAmGY0Y_normal.jpg" TargetMode="External" /><Relationship Id="rId18" Type="http://schemas.openxmlformats.org/officeDocument/2006/relationships/hyperlink" Target="http://pbs.twimg.com/profile_images/515191535747756032/GmTfedvy_normal.jpeg" TargetMode="External" /><Relationship Id="rId19" Type="http://schemas.openxmlformats.org/officeDocument/2006/relationships/hyperlink" Target="http://pbs.twimg.com/profile_images/515191535747756032/GmTfedvy_normal.jpeg" TargetMode="External" /><Relationship Id="rId20" Type="http://schemas.openxmlformats.org/officeDocument/2006/relationships/hyperlink" Target="http://pbs.twimg.com/profile_images/1037754258907512832/dDXRMCnN_normal.jpg" TargetMode="External" /><Relationship Id="rId21" Type="http://schemas.openxmlformats.org/officeDocument/2006/relationships/hyperlink" Target="http://pbs.twimg.com/profile_images/619293774192074752/yBUiyWE-_normal.jpg" TargetMode="External" /><Relationship Id="rId22" Type="http://schemas.openxmlformats.org/officeDocument/2006/relationships/hyperlink" Target="http://pbs.twimg.com/profile_images/619293774192074752/yBUiyWE-_normal.jpg" TargetMode="External" /><Relationship Id="rId23" Type="http://schemas.openxmlformats.org/officeDocument/2006/relationships/hyperlink" Target="http://pbs.twimg.com/profile_images/619293774192074752/yBUiyWE-_normal.jpg" TargetMode="External" /><Relationship Id="rId24" Type="http://schemas.openxmlformats.org/officeDocument/2006/relationships/hyperlink" Target="http://pbs.twimg.com/profile_images/619293774192074752/yBUiyWE-_normal.jpg" TargetMode="External" /><Relationship Id="rId25" Type="http://schemas.openxmlformats.org/officeDocument/2006/relationships/hyperlink" Target="http://pbs.twimg.com/profile_images/619293774192074752/yBUiyWE-_normal.jpg" TargetMode="External" /><Relationship Id="rId26" Type="http://schemas.openxmlformats.org/officeDocument/2006/relationships/hyperlink" Target="http://pbs.twimg.com/profile_images/619293774192074752/yBUiyWE-_normal.jpg" TargetMode="External" /><Relationship Id="rId27" Type="http://schemas.openxmlformats.org/officeDocument/2006/relationships/hyperlink" Target="http://pbs.twimg.com/profile_images/619293774192074752/yBUiyWE-_normal.jpg" TargetMode="External" /><Relationship Id="rId28" Type="http://schemas.openxmlformats.org/officeDocument/2006/relationships/hyperlink" Target="http://pbs.twimg.com/profile_images/619293774192074752/yBUiyWE-_normal.jpg" TargetMode="External" /><Relationship Id="rId29" Type="http://schemas.openxmlformats.org/officeDocument/2006/relationships/hyperlink" Target="http://pbs.twimg.com/profile_images/619293774192074752/yBUiyWE-_normal.jpg" TargetMode="External" /><Relationship Id="rId30" Type="http://schemas.openxmlformats.org/officeDocument/2006/relationships/hyperlink" Target="http://pbs.twimg.com/profile_images/619293774192074752/yBUiyWE-_normal.jpg" TargetMode="External" /><Relationship Id="rId31" Type="http://schemas.openxmlformats.org/officeDocument/2006/relationships/hyperlink" Target="http://pbs.twimg.com/profile_images/619293774192074752/yBUiyWE-_normal.jpg" TargetMode="External" /><Relationship Id="rId32" Type="http://schemas.openxmlformats.org/officeDocument/2006/relationships/hyperlink" Target="http://pbs.twimg.com/profile_images/619293774192074752/yBUiyWE-_normal.jpg" TargetMode="External" /><Relationship Id="rId33" Type="http://schemas.openxmlformats.org/officeDocument/2006/relationships/hyperlink" Target="http://pbs.twimg.com/profile_images/619293774192074752/yBUiyWE-_normal.jpg" TargetMode="External" /><Relationship Id="rId34" Type="http://schemas.openxmlformats.org/officeDocument/2006/relationships/hyperlink" Target="https://twitter.com/#!/standbygolf/status/1082380620540637184" TargetMode="External" /><Relationship Id="rId35" Type="http://schemas.openxmlformats.org/officeDocument/2006/relationships/hyperlink" Target="https://twitter.com/#!/escapewithkim/status/1082771581519253506" TargetMode="External" /><Relationship Id="rId36" Type="http://schemas.openxmlformats.org/officeDocument/2006/relationships/hyperlink" Target="https://twitter.com/#!/escapewithkim/status/1082771581519253506" TargetMode="External" /><Relationship Id="rId37" Type="http://schemas.openxmlformats.org/officeDocument/2006/relationships/hyperlink" Target="https://twitter.com/#!/avsuinc/status/1084921609616584704" TargetMode="External" /><Relationship Id="rId38" Type="http://schemas.openxmlformats.org/officeDocument/2006/relationships/hyperlink" Target="https://twitter.com/#!/psmodsquad/status/1081734865253478402" TargetMode="External" /><Relationship Id="rId39" Type="http://schemas.openxmlformats.org/officeDocument/2006/relationships/hyperlink" Target="https://twitter.com/#!/psmodsquad/status/1081735162742792192" TargetMode="External" /><Relationship Id="rId40" Type="http://schemas.openxmlformats.org/officeDocument/2006/relationships/hyperlink" Target="https://twitter.com/#!/psmodsquad/status/1085661001507233792" TargetMode="External" /><Relationship Id="rId41" Type="http://schemas.openxmlformats.org/officeDocument/2006/relationships/hyperlink" Target="https://twitter.com/#!/psmodsquad/status/1081734865253478402" TargetMode="External" /><Relationship Id="rId42" Type="http://schemas.openxmlformats.org/officeDocument/2006/relationships/hyperlink" Target="https://twitter.com/#!/psmodsquad/status/1081735162742792192" TargetMode="External" /><Relationship Id="rId43" Type="http://schemas.openxmlformats.org/officeDocument/2006/relationships/hyperlink" Target="https://twitter.com/#!/psmodsquad/status/1085661001507233792" TargetMode="External" /><Relationship Id="rId44" Type="http://schemas.openxmlformats.org/officeDocument/2006/relationships/hyperlink" Target="https://twitter.com/#!/psmodsquad/status/1081410607918866433" TargetMode="External" /><Relationship Id="rId45" Type="http://schemas.openxmlformats.org/officeDocument/2006/relationships/hyperlink" Target="https://twitter.com/#!/psmodsquad/status/1081410829017378817" TargetMode="External" /><Relationship Id="rId46" Type="http://schemas.openxmlformats.org/officeDocument/2006/relationships/hyperlink" Target="https://twitter.com/#!/psmodsquad/status/1084557444594978819" TargetMode="External" /><Relationship Id="rId47" Type="http://schemas.openxmlformats.org/officeDocument/2006/relationships/hyperlink" Target="https://twitter.com/#!/psmodsquad/status/1084557827094577152" TargetMode="External" /><Relationship Id="rId48" Type="http://schemas.openxmlformats.org/officeDocument/2006/relationships/hyperlink" Target="https://twitter.com/#!/psmodsquad/status/1084558412057362432" TargetMode="External" /><Relationship Id="rId49" Type="http://schemas.openxmlformats.org/officeDocument/2006/relationships/hyperlink" Target="https://twitter.com/#!/psmodsquad/status/1085404119114883072" TargetMode="External" /><Relationship Id="rId50" Type="http://schemas.openxmlformats.org/officeDocument/2006/relationships/hyperlink" Target="https://twitter.com/#!/psmodsquad/status/1085404297582526470" TargetMode="External" /><Relationship Id="rId51" Type="http://schemas.openxmlformats.org/officeDocument/2006/relationships/hyperlink" Target="https://api.twitter.com/1.1/geo/id/012cf25774f836cd.json" TargetMode="External" /><Relationship Id="rId52" Type="http://schemas.openxmlformats.org/officeDocument/2006/relationships/hyperlink" Target="https://api.twitter.com/1.1/geo/id/fbd6d2f5a4e4a15e.json" TargetMode="External" /><Relationship Id="rId53" Type="http://schemas.openxmlformats.org/officeDocument/2006/relationships/hyperlink" Target="https://api.twitter.com/1.1/geo/id/fbd6d2f5a4e4a15e.json" TargetMode="External" /><Relationship Id="rId54" Type="http://schemas.openxmlformats.org/officeDocument/2006/relationships/comments" Target="../comments1.xml" /><Relationship Id="rId55" Type="http://schemas.openxmlformats.org/officeDocument/2006/relationships/vmlDrawing" Target="../drawings/vmlDrawing1.vml" /><Relationship Id="rId56" Type="http://schemas.openxmlformats.org/officeDocument/2006/relationships/table" Target="../tables/table1.xml" /><Relationship Id="rId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sWPkp7lFts/?utm_source=ig_twitter_share&amp;igshid=1oerpp0f7gcj9" TargetMode="External" /><Relationship Id="rId2" Type="http://schemas.openxmlformats.org/officeDocument/2006/relationships/hyperlink" Target="https://www.instagram.com/p/BsZBV3mAGtv/?utm_source=ig_twitter_share&amp;igshid=1nx7ramysrqy4" TargetMode="External" /><Relationship Id="rId3" Type="http://schemas.openxmlformats.org/officeDocument/2006/relationships/hyperlink" Target="https://www.instagram.com/p/BsZBV3mAGtv/?utm_source=ig_twitter_share&amp;igshid=1nx7ramysrqy4" TargetMode="External" /><Relationship Id="rId4" Type="http://schemas.openxmlformats.org/officeDocument/2006/relationships/hyperlink" Target="https://www.instagram.com/p/BsRp6kknu9t/?utm_source=ig_twitter_share&amp;igshid=1a9rur6hcugl2" TargetMode="External" /><Relationship Id="rId5" Type="http://schemas.openxmlformats.org/officeDocument/2006/relationships/hyperlink" Target="https://www.instagram.com/p/BsRqDhZnB1O/?utm_source=ig_twitter_share&amp;igshid=9ey74hr26l47" TargetMode="External" /><Relationship Id="rId6" Type="http://schemas.openxmlformats.org/officeDocument/2006/relationships/hyperlink" Target="https://www.instagram.com/p/BstjTpFn3v4/?utm_source=ig_twitter_share&amp;igshid=7cc2ofwmw6ns" TargetMode="External" /><Relationship Id="rId7" Type="http://schemas.openxmlformats.org/officeDocument/2006/relationships/hyperlink" Target="https://www.instagram.com/p/BsRp6kknu9t/?utm_source=ig_twitter_share&amp;igshid=1a9rur6hcugl2" TargetMode="External" /><Relationship Id="rId8" Type="http://schemas.openxmlformats.org/officeDocument/2006/relationships/hyperlink" Target="https://www.instagram.com/p/BsRqDhZnB1O/?utm_source=ig_twitter_share&amp;igshid=9ey74hr26l47" TargetMode="External" /><Relationship Id="rId9" Type="http://schemas.openxmlformats.org/officeDocument/2006/relationships/hyperlink" Target="https://www.instagram.com/p/BstjTpFn3v4/?utm_source=ig_twitter_share&amp;igshid=7cc2ofwmw6ns" TargetMode="External" /><Relationship Id="rId10" Type="http://schemas.openxmlformats.org/officeDocument/2006/relationships/hyperlink" Target="https://twitter.com/i/web/status/1081410607918866433" TargetMode="External" /><Relationship Id="rId11" Type="http://schemas.openxmlformats.org/officeDocument/2006/relationships/hyperlink" Target="https://twitter.com/i/web/status/1081410829017378817" TargetMode="External" /><Relationship Id="rId12" Type="http://schemas.openxmlformats.org/officeDocument/2006/relationships/hyperlink" Target="https://twitter.com/i/web/status/1084557444594978819" TargetMode="External" /><Relationship Id="rId13" Type="http://schemas.openxmlformats.org/officeDocument/2006/relationships/hyperlink" Target="https://twitter.com/i/web/status/1084557827094577152" TargetMode="External" /><Relationship Id="rId14" Type="http://schemas.openxmlformats.org/officeDocument/2006/relationships/hyperlink" Target="https://twitter.com/i/web/status/1084558412057362432" TargetMode="External" /><Relationship Id="rId15" Type="http://schemas.openxmlformats.org/officeDocument/2006/relationships/hyperlink" Target="https://twitter.com/i/web/status/1085404119114883072" TargetMode="External" /><Relationship Id="rId16" Type="http://schemas.openxmlformats.org/officeDocument/2006/relationships/hyperlink" Target="https://twitter.com/i/web/status/1085404297582526470" TargetMode="External" /><Relationship Id="rId17" Type="http://schemas.openxmlformats.org/officeDocument/2006/relationships/hyperlink" Target="http://pbs.twimg.com/profile_images/960707602274398209/5bAmGY0Y_normal.jpg" TargetMode="External" /><Relationship Id="rId18" Type="http://schemas.openxmlformats.org/officeDocument/2006/relationships/hyperlink" Target="http://pbs.twimg.com/profile_images/515191535747756032/GmTfedvy_normal.jpeg" TargetMode="External" /><Relationship Id="rId19" Type="http://schemas.openxmlformats.org/officeDocument/2006/relationships/hyperlink" Target="http://pbs.twimg.com/profile_images/515191535747756032/GmTfedvy_normal.jpeg" TargetMode="External" /><Relationship Id="rId20" Type="http://schemas.openxmlformats.org/officeDocument/2006/relationships/hyperlink" Target="http://pbs.twimg.com/profile_images/1037754258907512832/dDXRMCnN_normal.jpg" TargetMode="External" /><Relationship Id="rId21" Type="http://schemas.openxmlformats.org/officeDocument/2006/relationships/hyperlink" Target="http://pbs.twimg.com/profile_images/619293774192074752/yBUiyWE-_normal.jpg" TargetMode="External" /><Relationship Id="rId22" Type="http://schemas.openxmlformats.org/officeDocument/2006/relationships/hyperlink" Target="http://pbs.twimg.com/profile_images/619293774192074752/yBUiyWE-_normal.jpg" TargetMode="External" /><Relationship Id="rId23" Type="http://schemas.openxmlformats.org/officeDocument/2006/relationships/hyperlink" Target="http://pbs.twimg.com/profile_images/619293774192074752/yBUiyWE-_normal.jpg" TargetMode="External" /><Relationship Id="rId24" Type="http://schemas.openxmlformats.org/officeDocument/2006/relationships/hyperlink" Target="http://pbs.twimg.com/profile_images/619293774192074752/yBUiyWE-_normal.jpg" TargetMode="External" /><Relationship Id="rId25" Type="http://schemas.openxmlformats.org/officeDocument/2006/relationships/hyperlink" Target="http://pbs.twimg.com/profile_images/619293774192074752/yBUiyWE-_normal.jpg" TargetMode="External" /><Relationship Id="rId26" Type="http://schemas.openxmlformats.org/officeDocument/2006/relationships/hyperlink" Target="http://pbs.twimg.com/profile_images/619293774192074752/yBUiyWE-_normal.jpg" TargetMode="External" /><Relationship Id="rId27" Type="http://schemas.openxmlformats.org/officeDocument/2006/relationships/hyperlink" Target="http://pbs.twimg.com/profile_images/619293774192074752/yBUiyWE-_normal.jpg" TargetMode="External" /><Relationship Id="rId28" Type="http://schemas.openxmlformats.org/officeDocument/2006/relationships/hyperlink" Target="http://pbs.twimg.com/profile_images/619293774192074752/yBUiyWE-_normal.jpg" TargetMode="External" /><Relationship Id="rId29" Type="http://schemas.openxmlformats.org/officeDocument/2006/relationships/hyperlink" Target="http://pbs.twimg.com/profile_images/619293774192074752/yBUiyWE-_normal.jpg" TargetMode="External" /><Relationship Id="rId30" Type="http://schemas.openxmlformats.org/officeDocument/2006/relationships/hyperlink" Target="http://pbs.twimg.com/profile_images/619293774192074752/yBUiyWE-_normal.jpg" TargetMode="External" /><Relationship Id="rId31" Type="http://schemas.openxmlformats.org/officeDocument/2006/relationships/hyperlink" Target="http://pbs.twimg.com/profile_images/619293774192074752/yBUiyWE-_normal.jpg" TargetMode="External" /><Relationship Id="rId32" Type="http://schemas.openxmlformats.org/officeDocument/2006/relationships/hyperlink" Target="http://pbs.twimg.com/profile_images/619293774192074752/yBUiyWE-_normal.jpg" TargetMode="External" /><Relationship Id="rId33" Type="http://schemas.openxmlformats.org/officeDocument/2006/relationships/hyperlink" Target="http://pbs.twimg.com/profile_images/619293774192074752/yBUiyWE-_normal.jpg" TargetMode="External" /><Relationship Id="rId34" Type="http://schemas.openxmlformats.org/officeDocument/2006/relationships/hyperlink" Target="https://twitter.com/#!/standbygolf/status/1082380620540637184" TargetMode="External" /><Relationship Id="rId35" Type="http://schemas.openxmlformats.org/officeDocument/2006/relationships/hyperlink" Target="https://twitter.com/#!/escapewithkim/status/1082771581519253506" TargetMode="External" /><Relationship Id="rId36" Type="http://schemas.openxmlformats.org/officeDocument/2006/relationships/hyperlink" Target="https://twitter.com/#!/escapewithkim/status/1082771581519253506" TargetMode="External" /><Relationship Id="rId37" Type="http://schemas.openxmlformats.org/officeDocument/2006/relationships/hyperlink" Target="https://twitter.com/#!/avsuinc/status/1084921609616584704" TargetMode="External" /><Relationship Id="rId38" Type="http://schemas.openxmlformats.org/officeDocument/2006/relationships/hyperlink" Target="https://twitter.com/#!/psmodsquad/status/1081734865253478402" TargetMode="External" /><Relationship Id="rId39" Type="http://schemas.openxmlformats.org/officeDocument/2006/relationships/hyperlink" Target="https://twitter.com/#!/psmodsquad/status/1081735162742792192" TargetMode="External" /><Relationship Id="rId40" Type="http://schemas.openxmlformats.org/officeDocument/2006/relationships/hyperlink" Target="https://twitter.com/#!/psmodsquad/status/1085661001507233792" TargetMode="External" /><Relationship Id="rId41" Type="http://schemas.openxmlformats.org/officeDocument/2006/relationships/hyperlink" Target="https://twitter.com/#!/psmodsquad/status/1081734865253478402" TargetMode="External" /><Relationship Id="rId42" Type="http://schemas.openxmlformats.org/officeDocument/2006/relationships/hyperlink" Target="https://twitter.com/#!/psmodsquad/status/1081735162742792192" TargetMode="External" /><Relationship Id="rId43" Type="http://schemas.openxmlformats.org/officeDocument/2006/relationships/hyperlink" Target="https://twitter.com/#!/psmodsquad/status/1085661001507233792" TargetMode="External" /><Relationship Id="rId44" Type="http://schemas.openxmlformats.org/officeDocument/2006/relationships/hyperlink" Target="https://twitter.com/#!/psmodsquad/status/1081410607918866433" TargetMode="External" /><Relationship Id="rId45" Type="http://schemas.openxmlformats.org/officeDocument/2006/relationships/hyperlink" Target="https://twitter.com/#!/psmodsquad/status/1081410829017378817" TargetMode="External" /><Relationship Id="rId46" Type="http://schemas.openxmlformats.org/officeDocument/2006/relationships/hyperlink" Target="https://twitter.com/#!/psmodsquad/status/1084557444594978819" TargetMode="External" /><Relationship Id="rId47" Type="http://schemas.openxmlformats.org/officeDocument/2006/relationships/hyperlink" Target="https://twitter.com/#!/psmodsquad/status/1084557827094577152" TargetMode="External" /><Relationship Id="rId48" Type="http://schemas.openxmlformats.org/officeDocument/2006/relationships/hyperlink" Target="https://twitter.com/#!/psmodsquad/status/1084558412057362432" TargetMode="External" /><Relationship Id="rId49" Type="http://schemas.openxmlformats.org/officeDocument/2006/relationships/hyperlink" Target="https://twitter.com/#!/psmodsquad/status/1085404119114883072" TargetMode="External" /><Relationship Id="rId50" Type="http://schemas.openxmlformats.org/officeDocument/2006/relationships/hyperlink" Target="https://twitter.com/#!/psmodsquad/status/1085404297582526470" TargetMode="External" /><Relationship Id="rId51" Type="http://schemas.openxmlformats.org/officeDocument/2006/relationships/hyperlink" Target="https://api.twitter.com/1.1/geo/id/012cf25774f836cd.json" TargetMode="External" /><Relationship Id="rId52" Type="http://schemas.openxmlformats.org/officeDocument/2006/relationships/hyperlink" Target="https://api.twitter.com/1.1/geo/id/fbd6d2f5a4e4a15e.json" TargetMode="External" /><Relationship Id="rId53" Type="http://schemas.openxmlformats.org/officeDocument/2006/relationships/hyperlink" Target="https://api.twitter.com/1.1/geo/id/fbd6d2f5a4e4a15e.json" TargetMode="External" /><Relationship Id="rId54" Type="http://schemas.openxmlformats.org/officeDocument/2006/relationships/comments" Target="../comments12.xml" /><Relationship Id="rId55" Type="http://schemas.openxmlformats.org/officeDocument/2006/relationships/vmlDrawing" Target="../drawings/vmlDrawing6.vml" /><Relationship Id="rId56" Type="http://schemas.openxmlformats.org/officeDocument/2006/relationships/table" Target="../tables/table22.xml" /><Relationship Id="rId5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2VVviJ9Em" TargetMode="External" /><Relationship Id="rId2" Type="http://schemas.openxmlformats.org/officeDocument/2006/relationships/hyperlink" Target="https://t.co/PS2Gr8IxsA" TargetMode="External" /><Relationship Id="rId3" Type="http://schemas.openxmlformats.org/officeDocument/2006/relationships/hyperlink" Target="https://t.co/wXtTtxTccI" TargetMode="External" /><Relationship Id="rId4" Type="http://schemas.openxmlformats.org/officeDocument/2006/relationships/hyperlink" Target="http://t.co/KfsnOFk951" TargetMode="External" /><Relationship Id="rId5" Type="http://schemas.openxmlformats.org/officeDocument/2006/relationships/hyperlink" Target="http://www.avsu.com/" TargetMode="External" /><Relationship Id="rId6" Type="http://schemas.openxmlformats.org/officeDocument/2006/relationships/hyperlink" Target="http://t.co/RDFQ3PZci8" TargetMode="External" /><Relationship Id="rId7" Type="http://schemas.openxmlformats.org/officeDocument/2006/relationships/hyperlink" Target="http://www.visitpalmsprings.com/" TargetMode="External" /><Relationship Id="rId8" Type="http://schemas.openxmlformats.org/officeDocument/2006/relationships/hyperlink" Target="https://pbs.twimg.com/profile_banners/215033316/1517885692" TargetMode="External" /><Relationship Id="rId9" Type="http://schemas.openxmlformats.org/officeDocument/2006/relationships/hyperlink" Target="https://pbs.twimg.com/profile_banners/2045451/1368733968" TargetMode="External" /><Relationship Id="rId10" Type="http://schemas.openxmlformats.org/officeDocument/2006/relationships/hyperlink" Target="https://pbs.twimg.com/profile_banners/27088523/1452033029" TargetMode="External" /><Relationship Id="rId11" Type="http://schemas.openxmlformats.org/officeDocument/2006/relationships/hyperlink" Target="https://pbs.twimg.com/profile_banners/35957417/1536254829" TargetMode="External" /><Relationship Id="rId12" Type="http://schemas.openxmlformats.org/officeDocument/2006/relationships/hyperlink" Target="https://pbs.twimg.com/profile_banners/3273518276/1436543921" TargetMode="External" /><Relationship Id="rId13" Type="http://schemas.openxmlformats.org/officeDocument/2006/relationships/hyperlink" Target="https://pbs.twimg.com/profile_banners/19666000/1518049009"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9/bg.gif" TargetMode="External" /><Relationship Id="rId16" Type="http://schemas.openxmlformats.org/officeDocument/2006/relationships/hyperlink" Target="http://abs.twimg.com/images/themes/theme10/bg.gif"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pbs.twimg.com/profile_images/960707602274398209/5bAmGY0Y_normal.jpg" TargetMode="External" /><Relationship Id="rId21" Type="http://schemas.openxmlformats.org/officeDocument/2006/relationships/hyperlink" Target="http://pbs.twimg.com/profile_images/988822827829612545/O4PdqvX__normal.jpg" TargetMode="External" /><Relationship Id="rId22" Type="http://schemas.openxmlformats.org/officeDocument/2006/relationships/hyperlink" Target="http://pbs.twimg.com/profile_images/515191535747756032/GmTfedvy_normal.jpeg" TargetMode="External" /><Relationship Id="rId23" Type="http://schemas.openxmlformats.org/officeDocument/2006/relationships/hyperlink" Target="http://pbs.twimg.com/profile_images/664526112760791040/IoM3DlY9_normal.png" TargetMode="External" /><Relationship Id="rId24" Type="http://schemas.openxmlformats.org/officeDocument/2006/relationships/hyperlink" Target="http://pbs.twimg.com/profile_images/1037754258907512832/dDXRMCnN_normal.jpg" TargetMode="External" /><Relationship Id="rId25" Type="http://schemas.openxmlformats.org/officeDocument/2006/relationships/hyperlink" Target="http://pbs.twimg.com/profile_images/619293774192074752/yBUiyWE-_normal.jpg" TargetMode="External" /><Relationship Id="rId26" Type="http://schemas.openxmlformats.org/officeDocument/2006/relationships/hyperlink" Target="http://pbs.twimg.com/profile_images/988845766830510080/qUCxqEQI_normal.jpg" TargetMode="External" /><Relationship Id="rId27" Type="http://schemas.openxmlformats.org/officeDocument/2006/relationships/hyperlink" Target="https://twitter.com/standbygolf" TargetMode="External" /><Relationship Id="rId28" Type="http://schemas.openxmlformats.org/officeDocument/2006/relationships/hyperlink" Target="https://twitter.com/thegpsoasis" TargetMode="External" /><Relationship Id="rId29" Type="http://schemas.openxmlformats.org/officeDocument/2006/relationships/hyperlink" Target="https://twitter.com/escapewithkim" TargetMode="External" /><Relationship Id="rId30" Type="http://schemas.openxmlformats.org/officeDocument/2006/relationships/hyperlink" Target="https://twitter.com/redjeeptours" TargetMode="External" /><Relationship Id="rId31" Type="http://schemas.openxmlformats.org/officeDocument/2006/relationships/hyperlink" Target="https://twitter.com/avsuinc" TargetMode="External" /><Relationship Id="rId32" Type="http://schemas.openxmlformats.org/officeDocument/2006/relationships/hyperlink" Target="https://twitter.com/psmodsquad" TargetMode="External" /><Relationship Id="rId33" Type="http://schemas.openxmlformats.org/officeDocument/2006/relationships/hyperlink" Target="https://twitter.com/palmspringsca" TargetMode="External" /><Relationship Id="rId34" Type="http://schemas.openxmlformats.org/officeDocument/2006/relationships/comments" Target="../comments2.xml" /><Relationship Id="rId35" Type="http://schemas.openxmlformats.org/officeDocument/2006/relationships/vmlDrawing" Target="../drawings/vmlDrawing2.vml" /><Relationship Id="rId36" Type="http://schemas.openxmlformats.org/officeDocument/2006/relationships/table" Target="../tables/table2.xml" /><Relationship Id="rId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stjTpFn3v4/?utm_source=ig_twitter_share&amp;igshid=7cc2ofwmw6ns" TargetMode="External" /><Relationship Id="rId2" Type="http://schemas.openxmlformats.org/officeDocument/2006/relationships/hyperlink" Target="https://www.instagram.com/p/BsRqDhZnB1O/?utm_source=ig_twitter_share&amp;igshid=9ey74hr26l47" TargetMode="External" /><Relationship Id="rId3" Type="http://schemas.openxmlformats.org/officeDocument/2006/relationships/hyperlink" Target="https://www.instagram.com/p/BsRp6kknu9t/?utm_source=ig_twitter_share&amp;igshid=1a9rur6hcugl2" TargetMode="External" /><Relationship Id="rId4" Type="http://schemas.openxmlformats.org/officeDocument/2006/relationships/hyperlink" Target="https://twitter.com/i/web/status/1085404297582526470" TargetMode="External" /><Relationship Id="rId5" Type="http://schemas.openxmlformats.org/officeDocument/2006/relationships/hyperlink" Target="https://twitter.com/i/web/status/1085404119114883072" TargetMode="External" /><Relationship Id="rId6" Type="http://schemas.openxmlformats.org/officeDocument/2006/relationships/hyperlink" Target="https://twitter.com/i/web/status/1084558412057362432" TargetMode="External" /><Relationship Id="rId7" Type="http://schemas.openxmlformats.org/officeDocument/2006/relationships/hyperlink" Target="https://twitter.com/i/web/status/1084557827094577152" TargetMode="External" /><Relationship Id="rId8" Type="http://schemas.openxmlformats.org/officeDocument/2006/relationships/hyperlink" Target="https://twitter.com/i/web/status/1084557444594978819" TargetMode="External" /><Relationship Id="rId9" Type="http://schemas.openxmlformats.org/officeDocument/2006/relationships/hyperlink" Target="https://twitter.com/i/web/status/1081410829017378817" TargetMode="External" /><Relationship Id="rId10" Type="http://schemas.openxmlformats.org/officeDocument/2006/relationships/hyperlink" Target="https://twitter.com/i/web/status/1081410607918866433" TargetMode="External" /><Relationship Id="rId11" Type="http://schemas.openxmlformats.org/officeDocument/2006/relationships/hyperlink" Target="https://samantha-brown.com/episodes/season-2/palm-springs/" TargetMode="External" /><Relationship Id="rId12" Type="http://schemas.openxmlformats.org/officeDocument/2006/relationships/hyperlink" Target="https://www.instagram.com/p/BsoTElwH2an/?utm_source=ig_twitter_share&amp;igshid=z9mor47q0efz" TargetMode="External" /><Relationship Id="rId13" Type="http://schemas.openxmlformats.org/officeDocument/2006/relationships/hyperlink" Target="https://www.instagram.com/p/BsWPkp7lFts/?utm_source=ig_twitter_share&amp;igshid=1oerpp0f7gcj9" TargetMode="External" /><Relationship Id="rId14" Type="http://schemas.openxmlformats.org/officeDocument/2006/relationships/hyperlink" Target="https://www.instagram.com/p/BstjTpFn3v4/?utm_source=ig_twitter_share&amp;igshid=7cc2ofwmw6ns" TargetMode="External" /><Relationship Id="rId15" Type="http://schemas.openxmlformats.org/officeDocument/2006/relationships/hyperlink" Target="https://twitter.com/i/web/status/1081410607918866433" TargetMode="External" /><Relationship Id="rId16" Type="http://schemas.openxmlformats.org/officeDocument/2006/relationships/hyperlink" Target="https://twitter.com/i/web/status/1081410829017378817" TargetMode="External" /><Relationship Id="rId17" Type="http://schemas.openxmlformats.org/officeDocument/2006/relationships/hyperlink" Target="https://twitter.com/i/web/status/1084557444594978819" TargetMode="External" /><Relationship Id="rId18" Type="http://schemas.openxmlformats.org/officeDocument/2006/relationships/hyperlink" Target="https://twitter.com/i/web/status/1084557827094577152" TargetMode="External" /><Relationship Id="rId19" Type="http://schemas.openxmlformats.org/officeDocument/2006/relationships/hyperlink" Target="https://twitter.com/i/web/status/1084558412057362432" TargetMode="External" /><Relationship Id="rId20" Type="http://schemas.openxmlformats.org/officeDocument/2006/relationships/hyperlink" Target="https://twitter.com/i/web/status/1085404119114883072" TargetMode="External" /><Relationship Id="rId21" Type="http://schemas.openxmlformats.org/officeDocument/2006/relationships/hyperlink" Target="https://twitter.com/i/web/status/1085404297582526470" TargetMode="External" /><Relationship Id="rId22" Type="http://schemas.openxmlformats.org/officeDocument/2006/relationships/hyperlink" Target="https://www.instagram.com/p/BsRp6kknu9t/?utm_source=ig_twitter_share&amp;igshid=1a9rur6hcugl2" TargetMode="External" /><Relationship Id="rId23" Type="http://schemas.openxmlformats.org/officeDocument/2006/relationships/hyperlink" Target="https://www.instagram.com/p/BsRqDhZnB1O/?utm_source=ig_twitter_share&amp;igshid=9ey74hr26l47" TargetMode="External" /><Relationship Id="rId24" Type="http://schemas.openxmlformats.org/officeDocument/2006/relationships/hyperlink" Target="https://www.instagram.com/p/BsZBV3mAGtv/?utm_source=ig_twitter_share&amp;igshid=1nx7ramysrqy4" TargetMode="Externa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418</v>
      </c>
      <c r="BB2" s="13" t="s">
        <v>426</v>
      </c>
      <c r="BC2" s="13" t="s">
        <v>427</v>
      </c>
      <c r="BD2" s="67" t="s">
        <v>572</v>
      </c>
      <c r="BE2" s="67" t="s">
        <v>573</v>
      </c>
      <c r="BF2" s="67" t="s">
        <v>574</v>
      </c>
      <c r="BG2" s="67" t="s">
        <v>575</v>
      </c>
      <c r="BH2" s="67" t="s">
        <v>576</v>
      </c>
      <c r="BI2" s="67" t="s">
        <v>577</v>
      </c>
      <c r="BJ2" s="67" t="s">
        <v>578</v>
      </c>
      <c r="BK2" s="67" t="s">
        <v>579</v>
      </c>
      <c r="BL2" s="67" t="s">
        <v>580</v>
      </c>
    </row>
    <row r="3" spans="1:64" ht="15" customHeight="1">
      <c r="A3" s="84" t="s">
        <v>212</v>
      </c>
      <c r="B3" s="84" t="s">
        <v>216</v>
      </c>
      <c r="C3" s="53" t="s">
        <v>587</v>
      </c>
      <c r="D3" s="54">
        <v>3</v>
      </c>
      <c r="E3" s="65" t="s">
        <v>132</v>
      </c>
      <c r="F3" s="55">
        <v>35</v>
      </c>
      <c r="G3" s="53"/>
      <c r="H3" s="57"/>
      <c r="I3" s="56"/>
      <c r="J3" s="56"/>
      <c r="K3" s="36" t="s">
        <v>65</v>
      </c>
      <c r="L3" s="62">
        <v>3</v>
      </c>
      <c r="M3" s="62"/>
      <c r="N3" s="63"/>
      <c r="O3" s="85" t="s">
        <v>219</v>
      </c>
      <c r="P3" s="87">
        <v>43472.87296296296</v>
      </c>
      <c r="Q3" s="85" t="s">
        <v>220</v>
      </c>
      <c r="R3" s="89" t="s">
        <v>233</v>
      </c>
      <c r="S3" s="85" t="s">
        <v>246</v>
      </c>
      <c r="T3" s="85" t="s">
        <v>249</v>
      </c>
      <c r="U3" s="85"/>
      <c r="V3" s="89" t="s">
        <v>260</v>
      </c>
      <c r="W3" s="87">
        <v>43472.87296296296</v>
      </c>
      <c r="X3" s="89" t="s">
        <v>264</v>
      </c>
      <c r="Y3" s="85">
        <v>33.6778</v>
      </c>
      <c r="Z3" s="85">
        <v>-116.2953</v>
      </c>
      <c r="AA3" s="91" t="s">
        <v>277</v>
      </c>
      <c r="AB3" s="85"/>
      <c r="AC3" s="85" t="b">
        <v>0</v>
      </c>
      <c r="AD3" s="85">
        <v>0</v>
      </c>
      <c r="AE3" s="91" t="s">
        <v>290</v>
      </c>
      <c r="AF3" s="85" t="b">
        <v>0</v>
      </c>
      <c r="AG3" s="85" t="s">
        <v>291</v>
      </c>
      <c r="AH3" s="85"/>
      <c r="AI3" s="91" t="s">
        <v>290</v>
      </c>
      <c r="AJ3" s="85" t="b">
        <v>0</v>
      </c>
      <c r="AK3" s="85">
        <v>0</v>
      </c>
      <c r="AL3" s="91" t="s">
        <v>290</v>
      </c>
      <c r="AM3" s="85" t="s">
        <v>292</v>
      </c>
      <c r="AN3" s="85" t="b">
        <v>0</v>
      </c>
      <c r="AO3" s="91" t="s">
        <v>277</v>
      </c>
      <c r="AP3" s="85" t="s">
        <v>176</v>
      </c>
      <c r="AQ3" s="85">
        <v>0</v>
      </c>
      <c r="AR3" s="85">
        <v>0</v>
      </c>
      <c r="AS3" s="85" t="s">
        <v>293</v>
      </c>
      <c r="AT3" s="85" t="s">
        <v>295</v>
      </c>
      <c r="AU3" s="85" t="s">
        <v>296</v>
      </c>
      <c r="AV3" s="85" t="s">
        <v>297</v>
      </c>
      <c r="AW3" s="85" t="s">
        <v>299</v>
      </c>
      <c r="AX3" s="85" t="s">
        <v>301</v>
      </c>
      <c r="AY3" s="85" t="s">
        <v>303</v>
      </c>
      <c r="AZ3" s="89" t="s">
        <v>305</v>
      </c>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25</v>
      </c>
      <c r="BK3" s="52">
        <v>100</v>
      </c>
      <c r="BL3" s="51">
        <v>25</v>
      </c>
    </row>
    <row r="4" spans="1:64" ht="15" customHeight="1">
      <c r="A4" s="84" t="s">
        <v>213</v>
      </c>
      <c r="B4" s="84" t="s">
        <v>217</v>
      </c>
      <c r="C4" s="53" t="s">
        <v>587</v>
      </c>
      <c r="D4" s="54">
        <v>3</v>
      </c>
      <c r="E4" s="65" t="s">
        <v>132</v>
      </c>
      <c r="F4" s="55">
        <v>35</v>
      </c>
      <c r="G4" s="53"/>
      <c r="H4" s="57"/>
      <c r="I4" s="56"/>
      <c r="J4" s="56"/>
      <c r="K4" s="36" t="s">
        <v>65</v>
      </c>
      <c r="L4" s="83">
        <v>4</v>
      </c>
      <c r="M4" s="83"/>
      <c r="N4" s="63"/>
      <c r="O4" s="86" t="s">
        <v>219</v>
      </c>
      <c r="P4" s="88">
        <v>43473.95180555555</v>
      </c>
      <c r="Q4" s="86" t="s">
        <v>221</v>
      </c>
      <c r="R4" s="90" t="s">
        <v>234</v>
      </c>
      <c r="S4" s="86" t="s">
        <v>246</v>
      </c>
      <c r="T4" s="86"/>
      <c r="U4" s="86"/>
      <c r="V4" s="90" t="s">
        <v>261</v>
      </c>
      <c r="W4" s="88">
        <v>43473.95180555555</v>
      </c>
      <c r="X4" s="90" t="s">
        <v>265</v>
      </c>
      <c r="Y4" s="86">
        <v>33.76558725</v>
      </c>
      <c r="Z4" s="86">
        <v>-116.2301668</v>
      </c>
      <c r="AA4" s="92" t="s">
        <v>278</v>
      </c>
      <c r="AB4" s="86"/>
      <c r="AC4" s="86" t="b">
        <v>0</v>
      </c>
      <c r="AD4" s="86">
        <v>0</v>
      </c>
      <c r="AE4" s="92" t="s">
        <v>290</v>
      </c>
      <c r="AF4" s="86" t="b">
        <v>0</v>
      </c>
      <c r="AG4" s="86" t="s">
        <v>291</v>
      </c>
      <c r="AH4" s="86"/>
      <c r="AI4" s="92" t="s">
        <v>290</v>
      </c>
      <c r="AJ4" s="86" t="b">
        <v>0</v>
      </c>
      <c r="AK4" s="86">
        <v>0</v>
      </c>
      <c r="AL4" s="92" t="s">
        <v>290</v>
      </c>
      <c r="AM4" s="86" t="s">
        <v>292</v>
      </c>
      <c r="AN4" s="86" t="b">
        <v>0</v>
      </c>
      <c r="AO4" s="92" t="s">
        <v>278</v>
      </c>
      <c r="AP4" s="86" t="s">
        <v>176</v>
      </c>
      <c r="AQ4" s="86">
        <v>0</v>
      </c>
      <c r="AR4" s="86">
        <v>0</v>
      </c>
      <c r="AS4" s="86" t="s">
        <v>294</v>
      </c>
      <c r="AT4" s="86" t="s">
        <v>295</v>
      </c>
      <c r="AU4" s="86" t="s">
        <v>296</v>
      </c>
      <c r="AV4" s="86" t="s">
        <v>298</v>
      </c>
      <c r="AW4" s="86" t="s">
        <v>300</v>
      </c>
      <c r="AX4" s="86" t="s">
        <v>302</v>
      </c>
      <c r="AY4" s="86" t="s">
        <v>304</v>
      </c>
      <c r="AZ4" s="90" t="s">
        <v>306</v>
      </c>
      <c r="BA4">
        <v>1</v>
      </c>
      <c r="BB4" s="85" t="str">
        <f>REPLACE(INDEX(GroupVertices[Group],MATCH(Edges[[#This Row],[Vertex 1]],GroupVertices[Vertex],0)),1,1,"")</f>
        <v>3</v>
      </c>
      <c r="BC4" s="85" t="str">
        <f>REPLACE(INDEX(GroupVertices[Group],MATCH(Edges[[#This Row],[Vertex 2]],GroupVertices[Vertex],0)),1,1,"")</f>
        <v>3</v>
      </c>
      <c r="BD4" s="51">
        <v>0</v>
      </c>
      <c r="BE4" s="52">
        <v>0</v>
      </c>
      <c r="BF4" s="51">
        <v>1</v>
      </c>
      <c r="BG4" s="52">
        <v>11.11111111111111</v>
      </c>
      <c r="BH4" s="51">
        <v>0</v>
      </c>
      <c r="BI4" s="52">
        <v>0</v>
      </c>
      <c r="BJ4" s="51">
        <v>8</v>
      </c>
      <c r="BK4" s="52">
        <v>88.88888888888889</v>
      </c>
      <c r="BL4" s="51">
        <v>9</v>
      </c>
    </row>
    <row r="5" spans="1:64" ht="45">
      <c r="A5" s="84" t="s">
        <v>213</v>
      </c>
      <c r="B5" s="84" t="s">
        <v>216</v>
      </c>
      <c r="C5" s="53" t="s">
        <v>587</v>
      </c>
      <c r="D5" s="54">
        <v>3</v>
      </c>
      <c r="E5" s="65" t="s">
        <v>132</v>
      </c>
      <c r="F5" s="55">
        <v>35</v>
      </c>
      <c r="G5" s="53"/>
      <c r="H5" s="57"/>
      <c r="I5" s="56"/>
      <c r="J5" s="56"/>
      <c r="K5" s="36" t="s">
        <v>65</v>
      </c>
      <c r="L5" s="83">
        <v>5</v>
      </c>
      <c r="M5" s="83"/>
      <c r="N5" s="63"/>
      <c r="O5" s="86" t="s">
        <v>219</v>
      </c>
      <c r="P5" s="88">
        <v>43473.95180555555</v>
      </c>
      <c r="Q5" s="86" t="s">
        <v>221</v>
      </c>
      <c r="R5" s="90" t="s">
        <v>234</v>
      </c>
      <c r="S5" s="86" t="s">
        <v>246</v>
      </c>
      <c r="T5" s="86"/>
      <c r="U5" s="86"/>
      <c r="V5" s="90" t="s">
        <v>261</v>
      </c>
      <c r="W5" s="88">
        <v>43473.95180555555</v>
      </c>
      <c r="X5" s="90" t="s">
        <v>265</v>
      </c>
      <c r="Y5" s="86">
        <v>33.76558725</v>
      </c>
      <c r="Z5" s="86">
        <v>-116.2301668</v>
      </c>
      <c r="AA5" s="92" t="s">
        <v>278</v>
      </c>
      <c r="AB5" s="86"/>
      <c r="AC5" s="86" t="b">
        <v>0</v>
      </c>
      <c r="AD5" s="86">
        <v>0</v>
      </c>
      <c r="AE5" s="92" t="s">
        <v>290</v>
      </c>
      <c r="AF5" s="86" t="b">
        <v>0</v>
      </c>
      <c r="AG5" s="86" t="s">
        <v>291</v>
      </c>
      <c r="AH5" s="86"/>
      <c r="AI5" s="92" t="s">
        <v>290</v>
      </c>
      <c r="AJ5" s="86" t="b">
        <v>0</v>
      </c>
      <c r="AK5" s="86">
        <v>0</v>
      </c>
      <c r="AL5" s="92" t="s">
        <v>290</v>
      </c>
      <c r="AM5" s="86" t="s">
        <v>292</v>
      </c>
      <c r="AN5" s="86" t="b">
        <v>0</v>
      </c>
      <c r="AO5" s="92" t="s">
        <v>278</v>
      </c>
      <c r="AP5" s="86" t="s">
        <v>176</v>
      </c>
      <c r="AQ5" s="86">
        <v>0</v>
      </c>
      <c r="AR5" s="86">
        <v>0</v>
      </c>
      <c r="AS5" s="86" t="s">
        <v>294</v>
      </c>
      <c r="AT5" s="86" t="s">
        <v>295</v>
      </c>
      <c r="AU5" s="86" t="s">
        <v>296</v>
      </c>
      <c r="AV5" s="86" t="s">
        <v>298</v>
      </c>
      <c r="AW5" s="86" t="s">
        <v>300</v>
      </c>
      <c r="AX5" s="86" t="s">
        <v>302</v>
      </c>
      <c r="AY5" s="86" t="s">
        <v>304</v>
      </c>
      <c r="AZ5" s="90" t="s">
        <v>306</v>
      </c>
      <c r="BA5">
        <v>1</v>
      </c>
      <c r="BB5" s="85" t="str">
        <f>REPLACE(INDEX(GroupVertices[Group],MATCH(Edges[[#This Row],[Vertex 1]],GroupVertices[Vertex],0)),1,1,"")</f>
        <v>3</v>
      </c>
      <c r="BC5" s="85" t="str">
        <f>REPLACE(INDEX(GroupVertices[Group],MATCH(Edges[[#This Row],[Vertex 2]],GroupVertices[Vertex],0)),1,1,"")</f>
        <v>1</v>
      </c>
      <c r="BD5" s="51"/>
      <c r="BE5" s="52"/>
      <c r="BF5" s="51"/>
      <c r="BG5" s="52"/>
      <c r="BH5" s="51"/>
      <c r="BI5" s="52"/>
      <c r="BJ5" s="51"/>
      <c r="BK5" s="52"/>
      <c r="BL5" s="51"/>
    </row>
    <row r="6" spans="1:64" ht="45">
      <c r="A6" s="84" t="s">
        <v>214</v>
      </c>
      <c r="B6" s="84" t="s">
        <v>216</v>
      </c>
      <c r="C6" s="53" t="s">
        <v>587</v>
      </c>
      <c r="D6" s="54">
        <v>3</v>
      </c>
      <c r="E6" s="65" t="s">
        <v>132</v>
      </c>
      <c r="F6" s="55">
        <v>35</v>
      </c>
      <c r="G6" s="53"/>
      <c r="H6" s="57"/>
      <c r="I6" s="56"/>
      <c r="J6" s="56"/>
      <c r="K6" s="36" t="s">
        <v>65</v>
      </c>
      <c r="L6" s="83">
        <v>6</v>
      </c>
      <c r="M6" s="83"/>
      <c r="N6" s="63"/>
      <c r="O6" s="86" t="s">
        <v>219</v>
      </c>
      <c r="P6" s="88">
        <v>43479.88475694445</v>
      </c>
      <c r="Q6" s="86" t="s">
        <v>222</v>
      </c>
      <c r="R6" s="86" t="s">
        <v>235</v>
      </c>
      <c r="S6" s="86" t="s">
        <v>247</v>
      </c>
      <c r="T6" s="86"/>
      <c r="U6" s="86"/>
      <c r="V6" s="90" t="s">
        <v>262</v>
      </c>
      <c r="W6" s="88">
        <v>43479.88475694445</v>
      </c>
      <c r="X6" s="90" t="s">
        <v>266</v>
      </c>
      <c r="Y6" s="86"/>
      <c r="Z6" s="86"/>
      <c r="AA6" s="92" t="s">
        <v>279</v>
      </c>
      <c r="AB6" s="86"/>
      <c r="AC6" s="86" t="b">
        <v>0</v>
      </c>
      <c r="AD6" s="86">
        <v>0</v>
      </c>
      <c r="AE6" s="92" t="s">
        <v>290</v>
      </c>
      <c r="AF6" s="86" t="b">
        <v>0</v>
      </c>
      <c r="AG6" s="86" t="s">
        <v>291</v>
      </c>
      <c r="AH6" s="86"/>
      <c r="AI6" s="92" t="s">
        <v>290</v>
      </c>
      <c r="AJ6" s="86" t="b">
        <v>0</v>
      </c>
      <c r="AK6" s="86">
        <v>0</v>
      </c>
      <c r="AL6" s="92" t="s">
        <v>290</v>
      </c>
      <c r="AM6" s="86" t="s">
        <v>292</v>
      </c>
      <c r="AN6" s="86" t="b">
        <v>0</v>
      </c>
      <c r="AO6" s="92" t="s">
        <v>279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2</v>
      </c>
      <c r="BE6" s="52">
        <v>22.22222222222222</v>
      </c>
      <c r="BF6" s="51">
        <v>0</v>
      </c>
      <c r="BG6" s="52">
        <v>0</v>
      </c>
      <c r="BH6" s="51">
        <v>0</v>
      </c>
      <c r="BI6" s="52">
        <v>0</v>
      </c>
      <c r="BJ6" s="51">
        <v>7</v>
      </c>
      <c r="BK6" s="52">
        <v>77.77777777777777</v>
      </c>
      <c r="BL6" s="51">
        <v>9</v>
      </c>
    </row>
    <row r="7" spans="1:64" ht="45">
      <c r="A7" s="84" t="s">
        <v>215</v>
      </c>
      <c r="B7" s="84" t="s">
        <v>216</v>
      </c>
      <c r="C7" s="53" t="s">
        <v>587</v>
      </c>
      <c r="D7" s="54">
        <v>3</v>
      </c>
      <c r="E7" s="65" t="s">
        <v>136</v>
      </c>
      <c r="F7" s="55">
        <v>35</v>
      </c>
      <c r="G7" s="53"/>
      <c r="H7" s="57"/>
      <c r="I7" s="56"/>
      <c r="J7" s="56"/>
      <c r="K7" s="36" t="s">
        <v>65</v>
      </c>
      <c r="L7" s="83">
        <v>7</v>
      </c>
      <c r="M7" s="83"/>
      <c r="N7" s="63"/>
      <c r="O7" s="86" t="s">
        <v>219</v>
      </c>
      <c r="P7" s="88">
        <v>43471.09101851852</v>
      </c>
      <c r="Q7" s="86" t="s">
        <v>223</v>
      </c>
      <c r="R7" s="90" t="s">
        <v>236</v>
      </c>
      <c r="S7" s="86" t="s">
        <v>246</v>
      </c>
      <c r="T7" s="86" t="s">
        <v>250</v>
      </c>
      <c r="U7" s="86"/>
      <c r="V7" s="90" t="s">
        <v>263</v>
      </c>
      <c r="W7" s="88">
        <v>43471.09101851852</v>
      </c>
      <c r="X7" s="90" t="s">
        <v>267</v>
      </c>
      <c r="Y7" s="86"/>
      <c r="Z7" s="86"/>
      <c r="AA7" s="92" t="s">
        <v>280</v>
      </c>
      <c r="AB7" s="86"/>
      <c r="AC7" s="86" t="b">
        <v>0</v>
      </c>
      <c r="AD7" s="86">
        <v>0</v>
      </c>
      <c r="AE7" s="92" t="s">
        <v>290</v>
      </c>
      <c r="AF7" s="86" t="b">
        <v>0</v>
      </c>
      <c r="AG7" s="86" t="s">
        <v>291</v>
      </c>
      <c r="AH7" s="86"/>
      <c r="AI7" s="92" t="s">
        <v>290</v>
      </c>
      <c r="AJ7" s="86" t="b">
        <v>0</v>
      </c>
      <c r="AK7" s="86">
        <v>0</v>
      </c>
      <c r="AL7" s="92" t="s">
        <v>290</v>
      </c>
      <c r="AM7" s="86" t="s">
        <v>292</v>
      </c>
      <c r="AN7" s="86" t="b">
        <v>0</v>
      </c>
      <c r="AO7" s="92" t="s">
        <v>280</v>
      </c>
      <c r="AP7" s="86" t="s">
        <v>176</v>
      </c>
      <c r="AQ7" s="86">
        <v>0</v>
      </c>
      <c r="AR7" s="86">
        <v>0</v>
      </c>
      <c r="AS7" s="86"/>
      <c r="AT7" s="86"/>
      <c r="AU7" s="86"/>
      <c r="AV7" s="86"/>
      <c r="AW7" s="86"/>
      <c r="AX7" s="86"/>
      <c r="AY7" s="86"/>
      <c r="AZ7" s="86"/>
      <c r="BA7">
        <v>3</v>
      </c>
      <c r="BB7" s="85" t="str">
        <f>REPLACE(INDEX(GroupVertices[Group],MATCH(Edges[[#This Row],[Vertex 1]],GroupVertices[Vertex],0)),1,1,"")</f>
        <v>2</v>
      </c>
      <c r="BC7" s="85" t="str">
        <f>REPLACE(INDEX(GroupVertices[Group],MATCH(Edges[[#This Row],[Vertex 2]],GroupVertices[Vertex],0)),1,1,"")</f>
        <v>1</v>
      </c>
      <c r="BD7" s="51"/>
      <c r="BE7" s="52"/>
      <c r="BF7" s="51"/>
      <c r="BG7" s="52"/>
      <c r="BH7" s="51"/>
      <c r="BI7" s="52"/>
      <c r="BJ7" s="51"/>
      <c r="BK7" s="52"/>
      <c r="BL7" s="51"/>
    </row>
    <row r="8" spans="1:64" ht="45">
      <c r="A8" s="84" t="s">
        <v>215</v>
      </c>
      <c r="B8" s="84" t="s">
        <v>216</v>
      </c>
      <c r="C8" s="53" t="s">
        <v>587</v>
      </c>
      <c r="D8" s="54">
        <v>3</v>
      </c>
      <c r="E8" s="65" t="s">
        <v>136</v>
      </c>
      <c r="F8" s="55">
        <v>35</v>
      </c>
      <c r="G8" s="53"/>
      <c r="H8" s="57"/>
      <c r="I8" s="56"/>
      <c r="J8" s="56"/>
      <c r="K8" s="36" t="s">
        <v>65</v>
      </c>
      <c r="L8" s="83">
        <v>8</v>
      </c>
      <c r="M8" s="83"/>
      <c r="N8" s="63"/>
      <c r="O8" s="86" t="s">
        <v>219</v>
      </c>
      <c r="P8" s="88">
        <v>43471.091840277775</v>
      </c>
      <c r="Q8" s="86" t="s">
        <v>224</v>
      </c>
      <c r="R8" s="90" t="s">
        <v>237</v>
      </c>
      <c r="S8" s="86" t="s">
        <v>246</v>
      </c>
      <c r="T8" s="86" t="s">
        <v>251</v>
      </c>
      <c r="U8" s="86"/>
      <c r="V8" s="90" t="s">
        <v>263</v>
      </c>
      <c r="W8" s="88">
        <v>43471.091840277775</v>
      </c>
      <c r="X8" s="90" t="s">
        <v>268</v>
      </c>
      <c r="Y8" s="86"/>
      <c r="Z8" s="86"/>
      <c r="AA8" s="92" t="s">
        <v>281</v>
      </c>
      <c r="AB8" s="86"/>
      <c r="AC8" s="86" t="b">
        <v>0</v>
      </c>
      <c r="AD8" s="86">
        <v>0</v>
      </c>
      <c r="AE8" s="92" t="s">
        <v>290</v>
      </c>
      <c r="AF8" s="86" t="b">
        <v>0</v>
      </c>
      <c r="AG8" s="86" t="s">
        <v>291</v>
      </c>
      <c r="AH8" s="86"/>
      <c r="AI8" s="92" t="s">
        <v>290</v>
      </c>
      <c r="AJ8" s="86" t="b">
        <v>0</v>
      </c>
      <c r="AK8" s="86">
        <v>0</v>
      </c>
      <c r="AL8" s="92" t="s">
        <v>290</v>
      </c>
      <c r="AM8" s="86" t="s">
        <v>292</v>
      </c>
      <c r="AN8" s="86" t="b">
        <v>0</v>
      </c>
      <c r="AO8" s="92" t="s">
        <v>281</v>
      </c>
      <c r="AP8" s="86" t="s">
        <v>176</v>
      </c>
      <c r="AQ8" s="86">
        <v>0</v>
      </c>
      <c r="AR8" s="86">
        <v>0</v>
      </c>
      <c r="AS8" s="86"/>
      <c r="AT8" s="86"/>
      <c r="AU8" s="86"/>
      <c r="AV8" s="86"/>
      <c r="AW8" s="86"/>
      <c r="AX8" s="86"/>
      <c r="AY8" s="86"/>
      <c r="AZ8" s="86"/>
      <c r="BA8">
        <v>3</v>
      </c>
      <c r="BB8" s="85" t="str">
        <f>REPLACE(INDEX(GroupVertices[Group],MATCH(Edges[[#This Row],[Vertex 1]],GroupVertices[Vertex],0)),1,1,"")</f>
        <v>2</v>
      </c>
      <c r="BC8" s="85" t="str">
        <f>REPLACE(INDEX(GroupVertices[Group],MATCH(Edges[[#This Row],[Vertex 2]],GroupVertices[Vertex],0)),1,1,"")</f>
        <v>1</v>
      </c>
      <c r="BD8" s="51"/>
      <c r="BE8" s="52"/>
      <c r="BF8" s="51"/>
      <c r="BG8" s="52"/>
      <c r="BH8" s="51"/>
      <c r="BI8" s="52"/>
      <c r="BJ8" s="51"/>
      <c r="BK8" s="52"/>
      <c r="BL8" s="51"/>
    </row>
    <row r="9" spans="1:64" ht="45">
      <c r="A9" s="84" t="s">
        <v>215</v>
      </c>
      <c r="B9" s="84" t="s">
        <v>216</v>
      </c>
      <c r="C9" s="53" t="s">
        <v>587</v>
      </c>
      <c r="D9" s="54">
        <v>3</v>
      </c>
      <c r="E9" s="65" t="s">
        <v>136</v>
      </c>
      <c r="F9" s="55">
        <v>35</v>
      </c>
      <c r="G9" s="53"/>
      <c r="H9" s="57"/>
      <c r="I9" s="56"/>
      <c r="J9" s="56"/>
      <c r="K9" s="36" t="s">
        <v>65</v>
      </c>
      <c r="L9" s="83">
        <v>9</v>
      </c>
      <c r="M9" s="83"/>
      <c r="N9" s="63"/>
      <c r="O9" s="86" t="s">
        <v>219</v>
      </c>
      <c r="P9" s="88">
        <v>43481.925092592595</v>
      </c>
      <c r="Q9" s="86" t="s">
        <v>225</v>
      </c>
      <c r="R9" s="90" t="s">
        <v>238</v>
      </c>
      <c r="S9" s="86" t="s">
        <v>246</v>
      </c>
      <c r="T9" s="86" t="s">
        <v>252</v>
      </c>
      <c r="U9" s="86"/>
      <c r="V9" s="90" t="s">
        <v>263</v>
      </c>
      <c r="W9" s="88">
        <v>43481.925092592595</v>
      </c>
      <c r="X9" s="90" t="s">
        <v>269</v>
      </c>
      <c r="Y9" s="86"/>
      <c r="Z9" s="86"/>
      <c r="AA9" s="92" t="s">
        <v>282</v>
      </c>
      <c r="AB9" s="86"/>
      <c r="AC9" s="86" t="b">
        <v>0</v>
      </c>
      <c r="AD9" s="86">
        <v>0</v>
      </c>
      <c r="AE9" s="92" t="s">
        <v>290</v>
      </c>
      <c r="AF9" s="86" t="b">
        <v>0</v>
      </c>
      <c r="AG9" s="86" t="s">
        <v>291</v>
      </c>
      <c r="AH9" s="86"/>
      <c r="AI9" s="92" t="s">
        <v>290</v>
      </c>
      <c r="AJ9" s="86" t="b">
        <v>0</v>
      </c>
      <c r="AK9" s="86">
        <v>0</v>
      </c>
      <c r="AL9" s="92" t="s">
        <v>290</v>
      </c>
      <c r="AM9" s="86" t="s">
        <v>292</v>
      </c>
      <c r="AN9" s="86" t="b">
        <v>0</v>
      </c>
      <c r="AO9" s="92" t="s">
        <v>282</v>
      </c>
      <c r="AP9" s="86" t="s">
        <v>176</v>
      </c>
      <c r="AQ9" s="86">
        <v>0</v>
      </c>
      <c r="AR9" s="86">
        <v>0</v>
      </c>
      <c r="AS9" s="86"/>
      <c r="AT9" s="86"/>
      <c r="AU9" s="86"/>
      <c r="AV9" s="86"/>
      <c r="AW9" s="86"/>
      <c r="AX9" s="86"/>
      <c r="AY9" s="86"/>
      <c r="AZ9" s="86"/>
      <c r="BA9">
        <v>3</v>
      </c>
      <c r="BB9" s="85" t="str">
        <f>REPLACE(INDEX(GroupVertices[Group],MATCH(Edges[[#This Row],[Vertex 1]],GroupVertices[Vertex],0)),1,1,"")</f>
        <v>2</v>
      </c>
      <c r="BC9" s="85" t="str">
        <f>REPLACE(INDEX(GroupVertices[Group],MATCH(Edges[[#This Row],[Vertex 2]],GroupVertices[Vertex],0)),1,1,"")</f>
        <v>1</v>
      </c>
      <c r="BD9" s="51"/>
      <c r="BE9" s="52"/>
      <c r="BF9" s="51"/>
      <c r="BG9" s="52"/>
      <c r="BH9" s="51"/>
      <c r="BI9" s="52"/>
      <c r="BJ9" s="51"/>
      <c r="BK9" s="52"/>
      <c r="BL9" s="51"/>
    </row>
    <row r="10" spans="1:64" ht="45">
      <c r="A10" s="84" t="s">
        <v>215</v>
      </c>
      <c r="B10" s="84" t="s">
        <v>218</v>
      </c>
      <c r="C10" s="53" t="s">
        <v>587</v>
      </c>
      <c r="D10" s="54">
        <v>3</v>
      </c>
      <c r="E10" s="65" t="s">
        <v>136</v>
      </c>
      <c r="F10" s="55">
        <v>35</v>
      </c>
      <c r="G10" s="53"/>
      <c r="H10" s="57"/>
      <c r="I10" s="56"/>
      <c r="J10" s="56"/>
      <c r="K10" s="36" t="s">
        <v>65</v>
      </c>
      <c r="L10" s="83">
        <v>10</v>
      </c>
      <c r="M10" s="83"/>
      <c r="N10" s="63"/>
      <c r="O10" s="86" t="s">
        <v>219</v>
      </c>
      <c r="P10" s="88">
        <v>43471.09101851852</v>
      </c>
      <c r="Q10" s="86" t="s">
        <v>223</v>
      </c>
      <c r="R10" s="90" t="s">
        <v>236</v>
      </c>
      <c r="S10" s="86" t="s">
        <v>246</v>
      </c>
      <c r="T10" s="86" t="s">
        <v>250</v>
      </c>
      <c r="U10" s="86"/>
      <c r="V10" s="90" t="s">
        <v>263</v>
      </c>
      <c r="W10" s="88">
        <v>43471.09101851852</v>
      </c>
      <c r="X10" s="90" t="s">
        <v>267</v>
      </c>
      <c r="Y10" s="86"/>
      <c r="Z10" s="86"/>
      <c r="AA10" s="92" t="s">
        <v>280</v>
      </c>
      <c r="AB10" s="86"/>
      <c r="AC10" s="86" t="b">
        <v>0</v>
      </c>
      <c r="AD10" s="86">
        <v>0</v>
      </c>
      <c r="AE10" s="92" t="s">
        <v>290</v>
      </c>
      <c r="AF10" s="86" t="b">
        <v>0</v>
      </c>
      <c r="AG10" s="86" t="s">
        <v>291</v>
      </c>
      <c r="AH10" s="86"/>
      <c r="AI10" s="92" t="s">
        <v>290</v>
      </c>
      <c r="AJ10" s="86" t="b">
        <v>0</v>
      </c>
      <c r="AK10" s="86">
        <v>0</v>
      </c>
      <c r="AL10" s="92" t="s">
        <v>290</v>
      </c>
      <c r="AM10" s="86" t="s">
        <v>292</v>
      </c>
      <c r="AN10" s="86" t="b">
        <v>0</v>
      </c>
      <c r="AO10" s="92" t="s">
        <v>280</v>
      </c>
      <c r="AP10" s="86" t="s">
        <v>176</v>
      </c>
      <c r="AQ10" s="86">
        <v>0</v>
      </c>
      <c r="AR10" s="86">
        <v>0</v>
      </c>
      <c r="AS10" s="86"/>
      <c r="AT10" s="86"/>
      <c r="AU10" s="86"/>
      <c r="AV10" s="86"/>
      <c r="AW10" s="86"/>
      <c r="AX10" s="86"/>
      <c r="AY10" s="86"/>
      <c r="AZ10" s="86"/>
      <c r="BA10">
        <v>3</v>
      </c>
      <c r="BB10" s="85" t="str">
        <f>REPLACE(INDEX(GroupVertices[Group],MATCH(Edges[[#This Row],[Vertex 1]],GroupVertices[Vertex],0)),1,1,"")</f>
        <v>2</v>
      </c>
      <c r="BC10" s="85" t="str">
        <f>REPLACE(INDEX(GroupVertices[Group],MATCH(Edges[[#This Row],[Vertex 2]],GroupVertices[Vertex],0)),1,1,"")</f>
        <v>2</v>
      </c>
      <c r="BD10" s="51">
        <v>0</v>
      </c>
      <c r="BE10" s="52">
        <v>0</v>
      </c>
      <c r="BF10" s="51">
        <v>1</v>
      </c>
      <c r="BG10" s="52">
        <v>5.555555555555555</v>
      </c>
      <c r="BH10" s="51">
        <v>0</v>
      </c>
      <c r="BI10" s="52">
        <v>0</v>
      </c>
      <c r="BJ10" s="51">
        <v>17</v>
      </c>
      <c r="BK10" s="52">
        <v>94.44444444444444</v>
      </c>
      <c r="BL10" s="51">
        <v>18</v>
      </c>
    </row>
    <row r="11" spans="1:64" ht="45">
      <c r="A11" s="84" t="s">
        <v>215</v>
      </c>
      <c r="B11" s="84" t="s">
        <v>218</v>
      </c>
      <c r="C11" s="53" t="s">
        <v>587</v>
      </c>
      <c r="D11" s="54">
        <v>3</v>
      </c>
      <c r="E11" s="65" t="s">
        <v>136</v>
      </c>
      <c r="F11" s="55">
        <v>35</v>
      </c>
      <c r="G11" s="53"/>
      <c r="H11" s="57"/>
      <c r="I11" s="56"/>
      <c r="J11" s="56"/>
      <c r="K11" s="36" t="s">
        <v>65</v>
      </c>
      <c r="L11" s="83">
        <v>11</v>
      </c>
      <c r="M11" s="83"/>
      <c r="N11" s="63"/>
      <c r="O11" s="86" t="s">
        <v>219</v>
      </c>
      <c r="P11" s="88">
        <v>43471.091840277775</v>
      </c>
      <c r="Q11" s="86" t="s">
        <v>224</v>
      </c>
      <c r="R11" s="90" t="s">
        <v>237</v>
      </c>
      <c r="S11" s="86" t="s">
        <v>246</v>
      </c>
      <c r="T11" s="86" t="s">
        <v>251</v>
      </c>
      <c r="U11" s="86"/>
      <c r="V11" s="90" t="s">
        <v>263</v>
      </c>
      <c r="W11" s="88">
        <v>43471.091840277775</v>
      </c>
      <c r="X11" s="90" t="s">
        <v>268</v>
      </c>
      <c r="Y11" s="86"/>
      <c r="Z11" s="86"/>
      <c r="AA11" s="92" t="s">
        <v>281</v>
      </c>
      <c r="AB11" s="86"/>
      <c r="AC11" s="86" t="b">
        <v>0</v>
      </c>
      <c r="AD11" s="86">
        <v>0</v>
      </c>
      <c r="AE11" s="92" t="s">
        <v>290</v>
      </c>
      <c r="AF11" s="86" t="b">
        <v>0</v>
      </c>
      <c r="AG11" s="86" t="s">
        <v>291</v>
      </c>
      <c r="AH11" s="86"/>
      <c r="AI11" s="92" t="s">
        <v>290</v>
      </c>
      <c r="AJ11" s="86" t="b">
        <v>0</v>
      </c>
      <c r="AK11" s="86">
        <v>0</v>
      </c>
      <c r="AL11" s="92" t="s">
        <v>290</v>
      </c>
      <c r="AM11" s="86" t="s">
        <v>292</v>
      </c>
      <c r="AN11" s="86" t="b">
        <v>0</v>
      </c>
      <c r="AO11" s="92" t="s">
        <v>281</v>
      </c>
      <c r="AP11" s="86" t="s">
        <v>176</v>
      </c>
      <c r="AQ11" s="86">
        <v>0</v>
      </c>
      <c r="AR11" s="86">
        <v>0</v>
      </c>
      <c r="AS11" s="86"/>
      <c r="AT11" s="86"/>
      <c r="AU11" s="86"/>
      <c r="AV11" s="86"/>
      <c r="AW11" s="86"/>
      <c r="AX11" s="86"/>
      <c r="AY11" s="86"/>
      <c r="AZ11" s="86"/>
      <c r="BA11">
        <v>3</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16</v>
      </c>
      <c r="BK11" s="52">
        <v>100</v>
      </c>
      <c r="BL11" s="51">
        <v>16</v>
      </c>
    </row>
    <row r="12" spans="1:64" ht="45">
      <c r="A12" s="84" t="s">
        <v>215</v>
      </c>
      <c r="B12" s="84" t="s">
        <v>218</v>
      </c>
      <c r="C12" s="53" t="s">
        <v>587</v>
      </c>
      <c r="D12" s="54">
        <v>3</v>
      </c>
      <c r="E12" s="65" t="s">
        <v>136</v>
      </c>
      <c r="F12" s="55">
        <v>35</v>
      </c>
      <c r="G12" s="53"/>
      <c r="H12" s="57"/>
      <c r="I12" s="56"/>
      <c r="J12" s="56"/>
      <c r="K12" s="36" t="s">
        <v>65</v>
      </c>
      <c r="L12" s="83">
        <v>12</v>
      </c>
      <c r="M12" s="83"/>
      <c r="N12" s="63"/>
      <c r="O12" s="86" t="s">
        <v>219</v>
      </c>
      <c r="P12" s="88">
        <v>43481.925092592595</v>
      </c>
      <c r="Q12" s="86" t="s">
        <v>225</v>
      </c>
      <c r="R12" s="90" t="s">
        <v>238</v>
      </c>
      <c r="S12" s="86" t="s">
        <v>246</v>
      </c>
      <c r="T12" s="86" t="s">
        <v>252</v>
      </c>
      <c r="U12" s="86"/>
      <c r="V12" s="90" t="s">
        <v>263</v>
      </c>
      <c r="W12" s="88">
        <v>43481.925092592595</v>
      </c>
      <c r="X12" s="90" t="s">
        <v>269</v>
      </c>
      <c r="Y12" s="86"/>
      <c r="Z12" s="86"/>
      <c r="AA12" s="92" t="s">
        <v>282</v>
      </c>
      <c r="AB12" s="86"/>
      <c r="AC12" s="86" t="b">
        <v>0</v>
      </c>
      <c r="AD12" s="86">
        <v>0</v>
      </c>
      <c r="AE12" s="92" t="s">
        <v>290</v>
      </c>
      <c r="AF12" s="86" t="b">
        <v>0</v>
      </c>
      <c r="AG12" s="86" t="s">
        <v>291</v>
      </c>
      <c r="AH12" s="86"/>
      <c r="AI12" s="92" t="s">
        <v>290</v>
      </c>
      <c r="AJ12" s="86" t="b">
        <v>0</v>
      </c>
      <c r="AK12" s="86">
        <v>0</v>
      </c>
      <c r="AL12" s="92" t="s">
        <v>290</v>
      </c>
      <c r="AM12" s="86" t="s">
        <v>292</v>
      </c>
      <c r="AN12" s="86" t="b">
        <v>0</v>
      </c>
      <c r="AO12" s="92" t="s">
        <v>282</v>
      </c>
      <c r="AP12" s="86" t="s">
        <v>176</v>
      </c>
      <c r="AQ12" s="86">
        <v>0</v>
      </c>
      <c r="AR12" s="86">
        <v>0</v>
      </c>
      <c r="AS12" s="86"/>
      <c r="AT12" s="86"/>
      <c r="AU12" s="86"/>
      <c r="AV12" s="86"/>
      <c r="AW12" s="86"/>
      <c r="AX12" s="86"/>
      <c r="AY12" s="86"/>
      <c r="AZ12" s="86"/>
      <c r="BA12">
        <v>3</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20</v>
      </c>
      <c r="BK12" s="52">
        <v>100</v>
      </c>
      <c r="BL12" s="51">
        <v>20</v>
      </c>
    </row>
    <row r="13" spans="1:64" ht="30">
      <c r="A13" s="84" t="s">
        <v>215</v>
      </c>
      <c r="B13" s="84" t="s">
        <v>215</v>
      </c>
      <c r="C13" s="53" t="s">
        <v>588</v>
      </c>
      <c r="D13" s="54">
        <v>3</v>
      </c>
      <c r="E13" s="65" t="s">
        <v>136</v>
      </c>
      <c r="F13" s="55">
        <v>35</v>
      </c>
      <c r="G13" s="53"/>
      <c r="H13" s="57"/>
      <c r="I13" s="56"/>
      <c r="J13" s="56"/>
      <c r="K13" s="36" t="s">
        <v>65</v>
      </c>
      <c r="L13" s="83">
        <v>13</v>
      </c>
      <c r="M13" s="83"/>
      <c r="N13" s="63"/>
      <c r="O13" s="86" t="s">
        <v>176</v>
      </c>
      <c r="P13" s="88">
        <v>43470.196238425924</v>
      </c>
      <c r="Q13" s="86" t="s">
        <v>226</v>
      </c>
      <c r="R13" s="90" t="s">
        <v>239</v>
      </c>
      <c r="S13" s="86" t="s">
        <v>248</v>
      </c>
      <c r="T13" s="86" t="s">
        <v>253</v>
      </c>
      <c r="U13" s="86"/>
      <c r="V13" s="90" t="s">
        <v>263</v>
      </c>
      <c r="W13" s="88">
        <v>43470.196238425924</v>
      </c>
      <c r="X13" s="90" t="s">
        <v>270</v>
      </c>
      <c r="Y13" s="86"/>
      <c r="Z13" s="86"/>
      <c r="AA13" s="92" t="s">
        <v>283</v>
      </c>
      <c r="AB13" s="86"/>
      <c r="AC13" s="86" t="b">
        <v>0</v>
      </c>
      <c r="AD13" s="86">
        <v>0</v>
      </c>
      <c r="AE13" s="92" t="s">
        <v>290</v>
      </c>
      <c r="AF13" s="86" t="b">
        <v>0</v>
      </c>
      <c r="AG13" s="86" t="s">
        <v>291</v>
      </c>
      <c r="AH13" s="86"/>
      <c r="AI13" s="92" t="s">
        <v>290</v>
      </c>
      <c r="AJ13" s="86" t="b">
        <v>0</v>
      </c>
      <c r="AK13" s="86">
        <v>0</v>
      </c>
      <c r="AL13" s="92" t="s">
        <v>290</v>
      </c>
      <c r="AM13" s="86" t="s">
        <v>292</v>
      </c>
      <c r="AN13" s="86" t="b">
        <v>1</v>
      </c>
      <c r="AO13" s="92" t="s">
        <v>283</v>
      </c>
      <c r="AP13" s="86" t="s">
        <v>176</v>
      </c>
      <c r="AQ13" s="86">
        <v>0</v>
      </c>
      <c r="AR13" s="86">
        <v>0</v>
      </c>
      <c r="AS13" s="86"/>
      <c r="AT13" s="86"/>
      <c r="AU13" s="86"/>
      <c r="AV13" s="86"/>
      <c r="AW13" s="86"/>
      <c r="AX13" s="86"/>
      <c r="AY13" s="86"/>
      <c r="AZ13" s="86"/>
      <c r="BA13">
        <v>7</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11</v>
      </c>
      <c r="BK13" s="52">
        <v>100</v>
      </c>
      <c r="BL13" s="51">
        <v>11</v>
      </c>
    </row>
    <row r="14" spans="1:64" ht="30">
      <c r="A14" s="84" t="s">
        <v>215</v>
      </c>
      <c r="B14" s="84" t="s">
        <v>215</v>
      </c>
      <c r="C14" s="53" t="s">
        <v>588</v>
      </c>
      <c r="D14" s="54">
        <v>3</v>
      </c>
      <c r="E14" s="65" t="s">
        <v>136</v>
      </c>
      <c r="F14" s="55">
        <v>35</v>
      </c>
      <c r="G14" s="53"/>
      <c r="H14" s="57"/>
      <c r="I14" s="56"/>
      <c r="J14" s="56"/>
      <c r="K14" s="36" t="s">
        <v>65</v>
      </c>
      <c r="L14" s="83">
        <v>14</v>
      </c>
      <c r="M14" s="83"/>
      <c r="N14" s="63"/>
      <c r="O14" s="86" t="s">
        <v>176</v>
      </c>
      <c r="P14" s="88">
        <v>43470.19684027778</v>
      </c>
      <c r="Q14" s="86" t="s">
        <v>227</v>
      </c>
      <c r="R14" s="90" t="s">
        <v>240</v>
      </c>
      <c r="S14" s="86" t="s">
        <v>248</v>
      </c>
      <c r="T14" s="86" t="s">
        <v>254</v>
      </c>
      <c r="U14" s="86"/>
      <c r="V14" s="90" t="s">
        <v>263</v>
      </c>
      <c r="W14" s="88">
        <v>43470.19684027778</v>
      </c>
      <c r="X14" s="90" t="s">
        <v>271</v>
      </c>
      <c r="Y14" s="86"/>
      <c r="Z14" s="86"/>
      <c r="AA14" s="92" t="s">
        <v>284</v>
      </c>
      <c r="AB14" s="86"/>
      <c r="AC14" s="86" t="b">
        <v>0</v>
      </c>
      <c r="AD14" s="86">
        <v>0</v>
      </c>
      <c r="AE14" s="92" t="s">
        <v>290</v>
      </c>
      <c r="AF14" s="86" t="b">
        <v>0</v>
      </c>
      <c r="AG14" s="86" t="s">
        <v>291</v>
      </c>
      <c r="AH14" s="86"/>
      <c r="AI14" s="92" t="s">
        <v>290</v>
      </c>
      <c r="AJ14" s="86" t="b">
        <v>0</v>
      </c>
      <c r="AK14" s="86">
        <v>0</v>
      </c>
      <c r="AL14" s="92" t="s">
        <v>290</v>
      </c>
      <c r="AM14" s="86" t="s">
        <v>292</v>
      </c>
      <c r="AN14" s="86" t="b">
        <v>1</v>
      </c>
      <c r="AO14" s="92" t="s">
        <v>284</v>
      </c>
      <c r="AP14" s="86" t="s">
        <v>176</v>
      </c>
      <c r="AQ14" s="86">
        <v>0</v>
      </c>
      <c r="AR14" s="86">
        <v>0</v>
      </c>
      <c r="AS14" s="86"/>
      <c r="AT14" s="86"/>
      <c r="AU14" s="86"/>
      <c r="AV14" s="86"/>
      <c r="AW14" s="86"/>
      <c r="AX14" s="86"/>
      <c r="AY14" s="86"/>
      <c r="AZ14" s="86"/>
      <c r="BA14">
        <v>7</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14</v>
      </c>
      <c r="BK14" s="52">
        <v>100</v>
      </c>
      <c r="BL14" s="51">
        <v>14</v>
      </c>
    </row>
    <row r="15" spans="1:64" ht="30">
      <c r="A15" s="84" t="s">
        <v>215</v>
      </c>
      <c r="B15" s="84" t="s">
        <v>215</v>
      </c>
      <c r="C15" s="53" t="s">
        <v>588</v>
      </c>
      <c r="D15" s="54">
        <v>3</v>
      </c>
      <c r="E15" s="65" t="s">
        <v>136</v>
      </c>
      <c r="F15" s="55">
        <v>35</v>
      </c>
      <c r="G15" s="53"/>
      <c r="H15" s="57"/>
      <c r="I15" s="56"/>
      <c r="J15" s="56"/>
      <c r="K15" s="36" t="s">
        <v>65</v>
      </c>
      <c r="L15" s="83">
        <v>15</v>
      </c>
      <c r="M15" s="83"/>
      <c r="N15" s="63"/>
      <c r="O15" s="86" t="s">
        <v>176</v>
      </c>
      <c r="P15" s="88">
        <v>43478.879849537036</v>
      </c>
      <c r="Q15" s="86" t="s">
        <v>228</v>
      </c>
      <c r="R15" s="90" t="s">
        <v>241</v>
      </c>
      <c r="S15" s="86" t="s">
        <v>248</v>
      </c>
      <c r="T15" s="86" t="s">
        <v>255</v>
      </c>
      <c r="U15" s="86"/>
      <c r="V15" s="90" t="s">
        <v>263</v>
      </c>
      <c r="W15" s="88">
        <v>43478.879849537036</v>
      </c>
      <c r="X15" s="90" t="s">
        <v>272</v>
      </c>
      <c r="Y15" s="86"/>
      <c r="Z15" s="86"/>
      <c r="AA15" s="92" t="s">
        <v>285</v>
      </c>
      <c r="AB15" s="86"/>
      <c r="AC15" s="86" t="b">
        <v>0</v>
      </c>
      <c r="AD15" s="86">
        <v>0</v>
      </c>
      <c r="AE15" s="92" t="s">
        <v>290</v>
      </c>
      <c r="AF15" s="86" t="b">
        <v>0</v>
      </c>
      <c r="AG15" s="86" t="s">
        <v>291</v>
      </c>
      <c r="AH15" s="86"/>
      <c r="AI15" s="92" t="s">
        <v>290</v>
      </c>
      <c r="AJ15" s="86" t="b">
        <v>0</v>
      </c>
      <c r="AK15" s="86">
        <v>0</v>
      </c>
      <c r="AL15" s="92" t="s">
        <v>290</v>
      </c>
      <c r="AM15" s="86" t="s">
        <v>292</v>
      </c>
      <c r="AN15" s="86" t="b">
        <v>1</v>
      </c>
      <c r="AO15" s="92" t="s">
        <v>285</v>
      </c>
      <c r="AP15" s="86" t="s">
        <v>176</v>
      </c>
      <c r="AQ15" s="86">
        <v>0</v>
      </c>
      <c r="AR15" s="86">
        <v>0</v>
      </c>
      <c r="AS15" s="86"/>
      <c r="AT15" s="86"/>
      <c r="AU15" s="86"/>
      <c r="AV15" s="86"/>
      <c r="AW15" s="86"/>
      <c r="AX15" s="86"/>
      <c r="AY15" s="86"/>
      <c r="AZ15" s="86"/>
      <c r="BA15">
        <v>7</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11</v>
      </c>
      <c r="BK15" s="52">
        <v>100</v>
      </c>
      <c r="BL15" s="51">
        <v>11</v>
      </c>
    </row>
    <row r="16" spans="1:64" ht="30">
      <c r="A16" s="84" t="s">
        <v>215</v>
      </c>
      <c r="B16" s="84" t="s">
        <v>215</v>
      </c>
      <c r="C16" s="53" t="s">
        <v>588</v>
      </c>
      <c r="D16" s="54">
        <v>3</v>
      </c>
      <c r="E16" s="65" t="s">
        <v>136</v>
      </c>
      <c r="F16" s="55">
        <v>35</v>
      </c>
      <c r="G16" s="53"/>
      <c r="H16" s="57"/>
      <c r="I16" s="56"/>
      <c r="J16" s="56"/>
      <c r="K16" s="36" t="s">
        <v>65</v>
      </c>
      <c r="L16" s="83">
        <v>16</v>
      </c>
      <c r="M16" s="83"/>
      <c r="N16" s="63"/>
      <c r="O16" s="86" t="s">
        <v>176</v>
      </c>
      <c r="P16" s="88">
        <v>43478.880902777775</v>
      </c>
      <c r="Q16" s="86" t="s">
        <v>229</v>
      </c>
      <c r="R16" s="90" t="s">
        <v>242</v>
      </c>
      <c r="S16" s="86" t="s">
        <v>248</v>
      </c>
      <c r="T16" s="86" t="s">
        <v>256</v>
      </c>
      <c r="U16" s="86"/>
      <c r="V16" s="90" t="s">
        <v>263</v>
      </c>
      <c r="W16" s="88">
        <v>43478.880902777775</v>
      </c>
      <c r="X16" s="90" t="s">
        <v>273</v>
      </c>
      <c r="Y16" s="86"/>
      <c r="Z16" s="86"/>
      <c r="AA16" s="92" t="s">
        <v>286</v>
      </c>
      <c r="AB16" s="86"/>
      <c r="AC16" s="86" t="b">
        <v>0</v>
      </c>
      <c r="AD16" s="86">
        <v>0</v>
      </c>
      <c r="AE16" s="92" t="s">
        <v>290</v>
      </c>
      <c r="AF16" s="86" t="b">
        <v>0</v>
      </c>
      <c r="AG16" s="86" t="s">
        <v>291</v>
      </c>
      <c r="AH16" s="86"/>
      <c r="AI16" s="92" t="s">
        <v>290</v>
      </c>
      <c r="AJ16" s="86" t="b">
        <v>0</v>
      </c>
      <c r="AK16" s="86">
        <v>0</v>
      </c>
      <c r="AL16" s="92" t="s">
        <v>290</v>
      </c>
      <c r="AM16" s="86" t="s">
        <v>292</v>
      </c>
      <c r="AN16" s="86" t="b">
        <v>1</v>
      </c>
      <c r="AO16" s="92" t="s">
        <v>286</v>
      </c>
      <c r="AP16" s="86" t="s">
        <v>176</v>
      </c>
      <c r="AQ16" s="86">
        <v>0</v>
      </c>
      <c r="AR16" s="86">
        <v>0</v>
      </c>
      <c r="AS16" s="86"/>
      <c r="AT16" s="86"/>
      <c r="AU16" s="86"/>
      <c r="AV16" s="86"/>
      <c r="AW16" s="86"/>
      <c r="AX16" s="86"/>
      <c r="AY16" s="86"/>
      <c r="AZ16" s="86"/>
      <c r="BA16">
        <v>7</v>
      </c>
      <c r="BB16" s="85" t="str">
        <f>REPLACE(INDEX(GroupVertices[Group],MATCH(Edges[[#This Row],[Vertex 1]],GroupVertices[Vertex],0)),1,1,"")</f>
        <v>2</v>
      </c>
      <c r="BC16" s="85" t="str">
        <f>REPLACE(INDEX(GroupVertices[Group],MATCH(Edges[[#This Row],[Vertex 2]],GroupVertices[Vertex],0)),1,1,"")</f>
        <v>2</v>
      </c>
      <c r="BD16" s="51">
        <v>1</v>
      </c>
      <c r="BE16" s="52">
        <v>7.142857142857143</v>
      </c>
      <c r="BF16" s="51">
        <v>0</v>
      </c>
      <c r="BG16" s="52">
        <v>0</v>
      </c>
      <c r="BH16" s="51">
        <v>0</v>
      </c>
      <c r="BI16" s="52">
        <v>0</v>
      </c>
      <c r="BJ16" s="51">
        <v>13</v>
      </c>
      <c r="BK16" s="52">
        <v>92.85714285714286</v>
      </c>
      <c r="BL16" s="51">
        <v>14</v>
      </c>
    </row>
    <row r="17" spans="1:64" ht="30">
      <c r="A17" s="84" t="s">
        <v>215</v>
      </c>
      <c r="B17" s="84" t="s">
        <v>215</v>
      </c>
      <c r="C17" s="53" t="s">
        <v>588</v>
      </c>
      <c r="D17" s="54">
        <v>3</v>
      </c>
      <c r="E17" s="65" t="s">
        <v>136</v>
      </c>
      <c r="F17" s="55">
        <v>35</v>
      </c>
      <c r="G17" s="53"/>
      <c r="H17" s="57"/>
      <c r="I17" s="56"/>
      <c r="J17" s="56"/>
      <c r="K17" s="36" t="s">
        <v>65</v>
      </c>
      <c r="L17" s="83">
        <v>17</v>
      </c>
      <c r="M17" s="83"/>
      <c r="N17" s="63"/>
      <c r="O17" s="86" t="s">
        <v>176</v>
      </c>
      <c r="P17" s="88">
        <v>43478.882523148146</v>
      </c>
      <c r="Q17" s="86" t="s">
        <v>230</v>
      </c>
      <c r="R17" s="90" t="s">
        <v>243</v>
      </c>
      <c r="S17" s="86" t="s">
        <v>248</v>
      </c>
      <c r="T17" s="86" t="s">
        <v>257</v>
      </c>
      <c r="U17" s="86"/>
      <c r="V17" s="90" t="s">
        <v>263</v>
      </c>
      <c r="W17" s="88">
        <v>43478.882523148146</v>
      </c>
      <c r="X17" s="90" t="s">
        <v>274</v>
      </c>
      <c r="Y17" s="86"/>
      <c r="Z17" s="86"/>
      <c r="AA17" s="92" t="s">
        <v>287</v>
      </c>
      <c r="AB17" s="86"/>
      <c r="AC17" s="86" t="b">
        <v>0</v>
      </c>
      <c r="AD17" s="86">
        <v>0</v>
      </c>
      <c r="AE17" s="92" t="s">
        <v>290</v>
      </c>
      <c r="AF17" s="86" t="b">
        <v>0</v>
      </c>
      <c r="AG17" s="86" t="s">
        <v>291</v>
      </c>
      <c r="AH17" s="86"/>
      <c r="AI17" s="92" t="s">
        <v>290</v>
      </c>
      <c r="AJ17" s="86" t="b">
        <v>0</v>
      </c>
      <c r="AK17" s="86">
        <v>0</v>
      </c>
      <c r="AL17" s="92" t="s">
        <v>290</v>
      </c>
      <c r="AM17" s="86" t="s">
        <v>292</v>
      </c>
      <c r="AN17" s="86" t="b">
        <v>1</v>
      </c>
      <c r="AO17" s="92" t="s">
        <v>287</v>
      </c>
      <c r="AP17" s="86" t="s">
        <v>176</v>
      </c>
      <c r="AQ17" s="86">
        <v>0</v>
      </c>
      <c r="AR17" s="86">
        <v>0</v>
      </c>
      <c r="AS17" s="86"/>
      <c r="AT17" s="86"/>
      <c r="AU17" s="86"/>
      <c r="AV17" s="86"/>
      <c r="AW17" s="86"/>
      <c r="AX17" s="86"/>
      <c r="AY17" s="86"/>
      <c r="AZ17" s="86"/>
      <c r="BA17">
        <v>7</v>
      </c>
      <c r="BB17" s="85" t="str">
        <f>REPLACE(INDEX(GroupVertices[Group],MATCH(Edges[[#This Row],[Vertex 1]],GroupVertices[Vertex],0)),1,1,"")</f>
        <v>2</v>
      </c>
      <c r="BC17" s="85" t="str">
        <f>REPLACE(INDEX(GroupVertices[Group],MATCH(Edges[[#This Row],[Vertex 2]],GroupVertices[Vertex],0)),1,1,"")</f>
        <v>2</v>
      </c>
      <c r="BD17" s="51">
        <v>1</v>
      </c>
      <c r="BE17" s="52">
        <v>8.333333333333334</v>
      </c>
      <c r="BF17" s="51">
        <v>0</v>
      </c>
      <c r="BG17" s="52">
        <v>0</v>
      </c>
      <c r="BH17" s="51">
        <v>0</v>
      </c>
      <c r="BI17" s="52">
        <v>0</v>
      </c>
      <c r="BJ17" s="51">
        <v>11</v>
      </c>
      <c r="BK17" s="52">
        <v>91.66666666666667</v>
      </c>
      <c r="BL17" s="51">
        <v>12</v>
      </c>
    </row>
    <row r="18" spans="1:64" ht="30">
      <c r="A18" s="84" t="s">
        <v>215</v>
      </c>
      <c r="B18" s="84" t="s">
        <v>215</v>
      </c>
      <c r="C18" s="53" t="s">
        <v>588</v>
      </c>
      <c r="D18" s="54">
        <v>3</v>
      </c>
      <c r="E18" s="65" t="s">
        <v>136</v>
      </c>
      <c r="F18" s="55">
        <v>35</v>
      </c>
      <c r="G18" s="53"/>
      <c r="H18" s="57"/>
      <c r="I18" s="56"/>
      <c r="J18" s="56"/>
      <c r="K18" s="36" t="s">
        <v>65</v>
      </c>
      <c r="L18" s="83">
        <v>18</v>
      </c>
      <c r="M18" s="83"/>
      <c r="N18" s="63"/>
      <c r="O18" s="86" t="s">
        <v>176</v>
      </c>
      <c r="P18" s="88">
        <v>43481.21622685185</v>
      </c>
      <c r="Q18" s="86" t="s">
        <v>231</v>
      </c>
      <c r="R18" s="90" t="s">
        <v>244</v>
      </c>
      <c r="S18" s="86" t="s">
        <v>248</v>
      </c>
      <c r="T18" s="86" t="s">
        <v>258</v>
      </c>
      <c r="U18" s="86"/>
      <c r="V18" s="90" t="s">
        <v>263</v>
      </c>
      <c r="W18" s="88">
        <v>43481.21622685185</v>
      </c>
      <c r="X18" s="90" t="s">
        <v>275</v>
      </c>
      <c r="Y18" s="86"/>
      <c r="Z18" s="86"/>
      <c r="AA18" s="92" t="s">
        <v>288</v>
      </c>
      <c r="AB18" s="86"/>
      <c r="AC18" s="86" t="b">
        <v>0</v>
      </c>
      <c r="AD18" s="86">
        <v>0</v>
      </c>
      <c r="AE18" s="92" t="s">
        <v>290</v>
      </c>
      <c r="AF18" s="86" t="b">
        <v>0</v>
      </c>
      <c r="AG18" s="86" t="s">
        <v>291</v>
      </c>
      <c r="AH18" s="86"/>
      <c r="AI18" s="92" t="s">
        <v>290</v>
      </c>
      <c r="AJ18" s="86" t="b">
        <v>0</v>
      </c>
      <c r="AK18" s="86">
        <v>0</v>
      </c>
      <c r="AL18" s="92" t="s">
        <v>290</v>
      </c>
      <c r="AM18" s="86" t="s">
        <v>292</v>
      </c>
      <c r="AN18" s="86" t="b">
        <v>1</v>
      </c>
      <c r="AO18" s="92" t="s">
        <v>288</v>
      </c>
      <c r="AP18" s="86" t="s">
        <v>176</v>
      </c>
      <c r="AQ18" s="86">
        <v>0</v>
      </c>
      <c r="AR18" s="86">
        <v>0</v>
      </c>
      <c r="AS18" s="86"/>
      <c r="AT18" s="86"/>
      <c r="AU18" s="86"/>
      <c r="AV18" s="86"/>
      <c r="AW18" s="86"/>
      <c r="AX18" s="86"/>
      <c r="AY18" s="86"/>
      <c r="AZ18" s="86"/>
      <c r="BA18">
        <v>7</v>
      </c>
      <c r="BB18" s="85" t="str">
        <f>REPLACE(INDEX(GroupVertices[Group],MATCH(Edges[[#This Row],[Vertex 1]],GroupVertices[Vertex],0)),1,1,"")</f>
        <v>2</v>
      </c>
      <c r="BC18" s="85" t="str">
        <f>REPLACE(INDEX(GroupVertices[Group],MATCH(Edges[[#This Row],[Vertex 2]],GroupVertices[Vertex],0)),1,1,"")</f>
        <v>2</v>
      </c>
      <c r="BD18" s="51">
        <v>1</v>
      </c>
      <c r="BE18" s="52">
        <v>8.333333333333334</v>
      </c>
      <c r="BF18" s="51">
        <v>0</v>
      </c>
      <c r="BG18" s="52">
        <v>0</v>
      </c>
      <c r="BH18" s="51">
        <v>0</v>
      </c>
      <c r="BI18" s="52">
        <v>0</v>
      </c>
      <c r="BJ18" s="51">
        <v>11</v>
      </c>
      <c r="BK18" s="52">
        <v>91.66666666666667</v>
      </c>
      <c r="BL18" s="51">
        <v>12</v>
      </c>
    </row>
    <row r="19" spans="1:64" ht="30">
      <c r="A19" s="84" t="s">
        <v>215</v>
      </c>
      <c r="B19" s="84" t="s">
        <v>215</v>
      </c>
      <c r="C19" s="53" t="s">
        <v>588</v>
      </c>
      <c r="D19" s="54">
        <v>3</v>
      </c>
      <c r="E19" s="65" t="s">
        <v>136</v>
      </c>
      <c r="F19" s="55">
        <v>35</v>
      </c>
      <c r="G19" s="53"/>
      <c r="H19" s="57"/>
      <c r="I19" s="56"/>
      <c r="J19" s="56"/>
      <c r="K19" s="36" t="s">
        <v>65</v>
      </c>
      <c r="L19" s="83">
        <v>19</v>
      </c>
      <c r="M19" s="83"/>
      <c r="N19" s="63"/>
      <c r="O19" s="86" t="s">
        <v>176</v>
      </c>
      <c r="P19" s="88">
        <v>43481.21672453704</v>
      </c>
      <c r="Q19" s="86" t="s">
        <v>232</v>
      </c>
      <c r="R19" s="90" t="s">
        <v>245</v>
      </c>
      <c r="S19" s="86" t="s">
        <v>248</v>
      </c>
      <c r="T19" s="86" t="s">
        <v>259</v>
      </c>
      <c r="U19" s="86"/>
      <c r="V19" s="90" t="s">
        <v>263</v>
      </c>
      <c r="W19" s="88">
        <v>43481.21672453704</v>
      </c>
      <c r="X19" s="90" t="s">
        <v>276</v>
      </c>
      <c r="Y19" s="86"/>
      <c r="Z19" s="86"/>
      <c r="AA19" s="92" t="s">
        <v>289</v>
      </c>
      <c r="AB19" s="86"/>
      <c r="AC19" s="86" t="b">
        <v>0</v>
      </c>
      <c r="AD19" s="86">
        <v>0</v>
      </c>
      <c r="AE19" s="92" t="s">
        <v>290</v>
      </c>
      <c r="AF19" s="86" t="b">
        <v>0</v>
      </c>
      <c r="AG19" s="86" t="s">
        <v>291</v>
      </c>
      <c r="AH19" s="86"/>
      <c r="AI19" s="92" t="s">
        <v>290</v>
      </c>
      <c r="AJ19" s="86" t="b">
        <v>0</v>
      </c>
      <c r="AK19" s="86">
        <v>0</v>
      </c>
      <c r="AL19" s="92" t="s">
        <v>290</v>
      </c>
      <c r="AM19" s="86" t="s">
        <v>292</v>
      </c>
      <c r="AN19" s="86" t="b">
        <v>1</v>
      </c>
      <c r="AO19" s="92" t="s">
        <v>289</v>
      </c>
      <c r="AP19" s="86" t="s">
        <v>176</v>
      </c>
      <c r="AQ19" s="86">
        <v>0</v>
      </c>
      <c r="AR19" s="86">
        <v>0</v>
      </c>
      <c r="AS19" s="86"/>
      <c r="AT19" s="86"/>
      <c r="AU19" s="86"/>
      <c r="AV19" s="86"/>
      <c r="AW19" s="86"/>
      <c r="AX19" s="86"/>
      <c r="AY19" s="86"/>
      <c r="AZ19" s="86"/>
      <c r="BA19">
        <v>7</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13</v>
      </c>
      <c r="BK19" s="52">
        <v>100</v>
      </c>
      <c r="BL19"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hyperlinks>
    <hyperlink ref="R3" r:id="rId1" display="https://www.instagram.com/p/BsWPkp7lFts/?utm_source=ig_twitter_share&amp;igshid=1oerpp0f7gcj9"/>
    <hyperlink ref="R4" r:id="rId2" display="https://www.instagram.com/p/BsZBV3mAGtv/?utm_source=ig_twitter_share&amp;igshid=1nx7ramysrqy4"/>
    <hyperlink ref="R5" r:id="rId3" display="https://www.instagram.com/p/BsZBV3mAGtv/?utm_source=ig_twitter_share&amp;igshid=1nx7ramysrqy4"/>
    <hyperlink ref="R7" r:id="rId4" display="https://www.instagram.com/p/BsRp6kknu9t/?utm_source=ig_twitter_share&amp;igshid=1a9rur6hcugl2"/>
    <hyperlink ref="R8" r:id="rId5" display="https://www.instagram.com/p/BsRqDhZnB1O/?utm_source=ig_twitter_share&amp;igshid=9ey74hr26l47"/>
    <hyperlink ref="R9" r:id="rId6" display="https://www.instagram.com/p/BstjTpFn3v4/?utm_source=ig_twitter_share&amp;igshid=7cc2ofwmw6ns"/>
    <hyperlink ref="R10" r:id="rId7" display="https://www.instagram.com/p/BsRp6kknu9t/?utm_source=ig_twitter_share&amp;igshid=1a9rur6hcugl2"/>
    <hyperlink ref="R11" r:id="rId8" display="https://www.instagram.com/p/BsRqDhZnB1O/?utm_source=ig_twitter_share&amp;igshid=9ey74hr26l47"/>
    <hyperlink ref="R12" r:id="rId9" display="https://www.instagram.com/p/BstjTpFn3v4/?utm_source=ig_twitter_share&amp;igshid=7cc2ofwmw6ns"/>
    <hyperlink ref="R13" r:id="rId10" display="https://twitter.com/i/web/status/1081410607918866433"/>
    <hyperlink ref="R14" r:id="rId11" display="https://twitter.com/i/web/status/1081410829017378817"/>
    <hyperlink ref="R15" r:id="rId12" display="https://twitter.com/i/web/status/1084557444594978819"/>
    <hyperlink ref="R16" r:id="rId13" display="https://twitter.com/i/web/status/1084557827094577152"/>
    <hyperlink ref="R17" r:id="rId14" display="https://twitter.com/i/web/status/1084558412057362432"/>
    <hyperlink ref="R18" r:id="rId15" display="https://twitter.com/i/web/status/1085404119114883072"/>
    <hyperlink ref="R19" r:id="rId16" display="https://twitter.com/i/web/status/1085404297582526470"/>
    <hyperlink ref="V3" r:id="rId17" display="http://pbs.twimg.com/profile_images/960707602274398209/5bAmGY0Y_normal.jpg"/>
    <hyperlink ref="V4" r:id="rId18" display="http://pbs.twimg.com/profile_images/515191535747756032/GmTfedvy_normal.jpeg"/>
    <hyperlink ref="V5" r:id="rId19" display="http://pbs.twimg.com/profile_images/515191535747756032/GmTfedvy_normal.jpeg"/>
    <hyperlink ref="V6" r:id="rId20" display="http://pbs.twimg.com/profile_images/1037754258907512832/dDXRMCnN_normal.jpg"/>
    <hyperlink ref="V7" r:id="rId21" display="http://pbs.twimg.com/profile_images/619293774192074752/yBUiyWE-_normal.jpg"/>
    <hyperlink ref="V8" r:id="rId22" display="http://pbs.twimg.com/profile_images/619293774192074752/yBUiyWE-_normal.jpg"/>
    <hyperlink ref="V9" r:id="rId23" display="http://pbs.twimg.com/profile_images/619293774192074752/yBUiyWE-_normal.jpg"/>
    <hyperlink ref="V10" r:id="rId24" display="http://pbs.twimg.com/profile_images/619293774192074752/yBUiyWE-_normal.jpg"/>
    <hyperlink ref="V11" r:id="rId25" display="http://pbs.twimg.com/profile_images/619293774192074752/yBUiyWE-_normal.jpg"/>
    <hyperlink ref="V12" r:id="rId26" display="http://pbs.twimg.com/profile_images/619293774192074752/yBUiyWE-_normal.jpg"/>
    <hyperlink ref="V13" r:id="rId27" display="http://pbs.twimg.com/profile_images/619293774192074752/yBUiyWE-_normal.jpg"/>
    <hyperlink ref="V14" r:id="rId28" display="http://pbs.twimg.com/profile_images/619293774192074752/yBUiyWE-_normal.jpg"/>
    <hyperlink ref="V15" r:id="rId29" display="http://pbs.twimg.com/profile_images/619293774192074752/yBUiyWE-_normal.jpg"/>
    <hyperlink ref="V16" r:id="rId30" display="http://pbs.twimg.com/profile_images/619293774192074752/yBUiyWE-_normal.jpg"/>
    <hyperlink ref="V17" r:id="rId31" display="http://pbs.twimg.com/profile_images/619293774192074752/yBUiyWE-_normal.jpg"/>
    <hyperlink ref="V18" r:id="rId32" display="http://pbs.twimg.com/profile_images/619293774192074752/yBUiyWE-_normal.jpg"/>
    <hyperlink ref="V19" r:id="rId33" display="http://pbs.twimg.com/profile_images/619293774192074752/yBUiyWE-_normal.jpg"/>
    <hyperlink ref="X3" r:id="rId34" display="https://twitter.com/#!/standbygolf/status/1082380620540637184"/>
    <hyperlink ref="X4" r:id="rId35" display="https://twitter.com/#!/escapewithkim/status/1082771581519253506"/>
    <hyperlink ref="X5" r:id="rId36" display="https://twitter.com/#!/escapewithkim/status/1082771581519253506"/>
    <hyperlink ref="X6" r:id="rId37" display="https://twitter.com/#!/avsuinc/status/1084921609616584704"/>
    <hyperlink ref="X7" r:id="rId38" display="https://twitter.com/#!/psmodsquad/status/1081734865253478402"/>
    <hyperlink ref="X8" r:id="rId39" display="https://twitter.com/#!/psmodsquad/status/1081735162742792192"/>
    <hyperlink ref="X9" r:id="rId40" display="https://twitter.com/#!/psmodsquad/status/1085661001507233792"/>
    <hyperlink ref="X10" r:id="rId41" display="https://twitter.com/#!/psmodsquad/status/1081734865253478402"/>
    <hyperlink ref="X11" r:id="rId42" display="https://twitter.com/#!/psmodsquad/status/1081735162742792192"/>
    <hyperlink ref="X12" r:id="rId43" display="https://twitter.com/#!/psmodsquad/status/1085661001507233792"/>
    <hyperlink ref="X13" r:id="rId44" display="https://twitter.com/#!/psmodsquad/status/1081410607918866433"/>
    <hyperlink ref="X14" r:id="rId45" display="https://twitter.com/#!/psmodsquad/status/1081410829017378817"/>
    <hyperlink ref="X15" r:id="rId46" display="https://twitter.com/#!/psmodsquad/status/1084557444594978819"/>
    <hyperlink ref="X16" r:id="rId47" display="https://twitter.com/#!/psmodsquad/status/1084557827094577152"/>
    <hyperlink ref="X17" r:id="rId48" display="https://twitter.com/#!/psmodsquad/status/1084558412057362432"/>
    <hyperlink ref="X18" r:id="rId49" display="https://twitter.com/#!/psmodsquad/status/1085404119114883072"/>
    <hyperlink ref="X19" r:id="rId50" display="https://twitter.com/#!/psmodsquad/status/1085404297582526470"/>
    <hyperlink ref="AZ3" r:id="rId51" display="https://api.twitter.com/1.1/geo/id/012cf25774f836cd.json"/>
    <hyperlink ref="AZ4" r:id="rId52" display="https://api.twitter.com/1.1/geo/id/fbd6d2f5a4e4a15e.json"/>
    <hyperlink ref="AZ5" r:id="rId53" display="https://api.twitter.com/1.1/geo/id/fbd6d2f5a4e4a15e.json"/>
  </hyperlinks>
  <printOptions/>
  <pageMargins left="0.7" right="0.7" top="0.75" bottom="0.75" header="0.3" footer="0.3"/>
  <pageSetup horizontalDpi="600" verticalDpi="600" orientation="portrait" r:id="rId57"/>
  <legacyDrawing r:id="rId55"/>
  <tableParts>
    <tablePart r:id="rId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553</v>
      </c>
      <c r="B1" s="13" t="s">
        <v>557</v>
      </c>
      <c r="C1" s="13" t="s">
        <v>558</v>
      </c>
      <c r="D1" s="13" t="s">
        <v>144</v>
      </c>
      <c r="E1" s="13" t="s">
        <v>560</v>
      </c>
      <c r="F1" s="13" t="s">
        <v>561</v>
      </c>
      <c r="G1" s="13" t="s">
        <v>562</v>
      </c>
    </row>
    <row r="2" spans="1:7" ht="15">
      <c r="A2" s="85" t="s">
        <v>480</v>
      </c>
      <c r="B2" s="85">
        <v>5</v>
      </c>
      <c r="C2" s="132">
        <v>0.02717391304347826</v>
      </c>
      <c r="D2" s="85" t="s">
        <v>559</v>
      </c>
      <c r="E2" s="85"/>
      <c r="F2" s="85"/>
      <c r="G2" s="85"/>
    </row>
    <row r="3" spans="1:7" ht="15">
      <c r="A3" s="85" t="s">
        <v>481</v>
      </c>
      <c r="B3" s="85">
        <v>2</v>
      </c>
      <c r="C3" s="132">
        <v>0.010869565217391304</v>
      </c>
      <c r="D3" s="85" t="s">
        <v>559</v>
      </c>
      <c r="E3" s="85"/>
      <c r="F3" s="85"/>
      <c r="G3" s="85"/>
    </row>
    <row r="4" spans="1:7" ht="15">
      <c r="A4" s="85" t="s">
        <v>482</v>
      </c>
      <c r="B4" s="85">
        <v>0</v>
      </c>
      <c r="C4" s="132">
        <v>0</v>
      </c>
      <c r="D4" s="85" t="s">
        <v>559</v>
      </c>
      <c r="E4" s="85"/>
      <c r="F4" s="85"/>
      <c r="G4" s="85"/>
    </row>
    <row r="5" spans="1:7" ht="15">
      <c r="A5" s="85" t="s">
        <v>483</v>
      </c>
      <c r="B5" s="85">
        <v>177</v>
      </c>
      <c r="C5" s="132">
        <v>0.9619565217391305</v>
      </c>
      <c r="D5" s="85" t="s">
        <v>559</v>
      </c>
      <c r="E5" s="85"/>
      <c r="F5" s="85"/>
      <c r="G5" s="85"/>
    </row>
    <row r="6" spans="1:7" ht="15">
      <c r="A6" s="85" t="s">
        <v>484</v>
      </c>
      <c r="B6" s="85">
        <v>184</v>
      </c>
      <c r="C6" s="132">
        <v>1</v>
      </c>
      <c r="D6" s="85" t="s">
        <v>559</v>
      </c>
      <c r="E6" s="85"/>
      <c r="F6" s="85"/>
      <c r="G6" s="85"/>
    </row>
    <row r="7" spans="1:7" ht="15">
      <c r="A7" s="91" t="s">
        <v>458</v>
      </c>
      <c r="B7" s="91">
        <v>10</v>
      </c>
      <c r="C7" s="133">
        <v>0.008317033015097576</v>
      </c>
      <c r="D7" s="91" t="s">
        <v>559</v>
      </c>
      <c r="E7" s="91" t="b">
        <v>0</v>
      </c>
      <c r="F7" s="91" t="b">
        <v>0</v>
      </c>
      <c r="G7" s="91" t="b">
        <v>0</v>
      </c>
    </row>
    <row r="8" spans="1:7" ht="15">
      <c r="A8" s="91" t="s">
        <v>215</v>
      </c>
      <c r="B8" s="91">
        <v>10</v>
      </c>
      <c r="C8" s="133">
        <v>0.008317033015097576</v>
      </c>
      <c r="D8" s="91" t="s">
        <v>559</v>
      </c>
      <c r="E8" s="91" t="b">
        <v>0</v>
      </c>
      <c r="F8" s="91" t="b">
        <v>0</v>
      </c>
      <c r="G8" s="91" t="b">
        <v>0</v>
      </c>
    </row>
    <row r="9" spans="1:7" ht="15">
      <c r="A9" s="91" t="s">
        <v>460</v>
      </c>
      <c r="B9" s="91">
        <v>8</v>
      </c>
      <c r="C9" s="133">
        <v>0.015698996338252846</v>
      </c>
      <c r="D9" s="91" t="s">
        <v>559</v>
      </c>
      <c r="E9" s="91" t="b">
        <v>0</v>
      </c>
      <c r="F9" s="91" t="b">
        <v>0</v>
      </c>
      <c r="G9" s="91" t="b">
        <v>0</v>
      </c>
    </row>
    <row r="10" spans="1:7" ht="15">
      <c r="A10" s="91" t="s">
        <v>459</v>
      </c>
      <c r="B10" s="91">
        <v>7</v>
      </c>
      <c r="C10" s="133">
        <v>0.01373662179597124</v>
      </c>
      <c r="D10" s="91" t="s">
        <v>559</v>
      </c>
      <c r="E10" s="91" t="b">
        <v>0</v>
      </c>
      <c r="F10" s="91" t="b">
        <v>0</v>
      </c>
      <c r="G10" s="91" t="b">
        <v>0</v>
      </c>
    </row>
    <row r="11" spans="1:7" ht="15">
      <c r="A11" s="91" t="s">
        <v>485</v>
      </c>
      <c r="B11" s="91">
        <v>7</v>
      </c>
      <c r="C11" s="133">
        <v>0.01373662179597124</v>
      </c>
      <c r="D11" s="91" t="s">
        <v>559</v>
      </c>
      <c r="E11" s="91" t="b">
        <v>0</v>
      </c>
      <c r="F11" s="91" t="b">
        <v>0</v>
      </c>
      <c r="G11" s="91" t="b">
        <v>0</v>
      </c>
    </row>
    <row r="12" spans="1:7" ht="15">
      <c r="A12" s="91" t="s">
        <v>216</v>
      </c>
      <c r="B12" s="91">
        <v>6</v>
      </c>
      <c r="C12" s="133">
        <v>0.014706223441891668</v>
      </c>
      <c r="D12" s="91" t="s">
        <v>559</v>
      </c>
      <c r="E12" s="91" t="b">
        <v>0</v>
      </c>
      <c r="F12" s="91" t="b">
        <v>0</v>
      </c>
      <c r="G12" s="91" t="b">
        <v>0</v>
      </c>
    </row>
    <row r="13" spans="1:7" ht="15">
      <c r="A13" s="91" t="s">
        <v>461</v>
      </c>
      <c r="B13" s="91">
        <v>4</v>
      </c>
      <c r="C13" s="133">
        <v>0.014945499590624068</v>
      </c>
      <c r="D13" s="91" t="s">
        <v>559</v>
      </c>
      <c r="E13" s="91" t="b">
        <v>0</v>
      </c>
      <c r="F13" s="91" t="b">
        <v>0</v>
      </c>
      <c r="G13" s="91" t="b">
        <v>0</v>
      </c>
    </row>
    <row r="14" spans="1:7" ht="15">
      <c r="A14" s="91" t="s">
        <v>462</v>
      </c>
      <c r="B14" s="91">
        <v>4</v>
      </c>
      <c r="C14" s="133">
        <v>0.014945499590624068</v>
      </c>
      <c r="D14" s="91" t="s">
        <v>559</v>
      </c>
      <c r="E14" s="91" t="b">
        <v>0</v>
      </c>
      <c r="F14" s="91" t="b">
        <v>0</v>
      </c>
      <c r="G14" s="91" t="b">
        <v>0</v>
      </c>
    </row>
    <row r="15" spans="1:7" ht="15">
      <c r="A15" s="91" t="s">
        <v>463</v>
      </c>
      <c r="B15" s="91">
        <v>3</v>
      </c>
      <c r="C15" s="133">
        <v>0.013945009436215497</v>
      </c>
      <c r="D15" s="91" t="s">
        <v>559</v>
      </c>
      <c r="E15" s="91" t="b">
        <v>0</v>
      </c>
      <c r="F15" s="91" t="b">
        <v>0</v>
      </c>
      <c r="G15" s="91" t="b">
        <v>0</v>
      </c>
    </row>
    <row r="16" spans="1:7" ht="15">
      <c r="A16" s="91" t="s">
        <v>464</v>
      </c>
      <c r="B16" s="91">
        <v>3</v>
      </c>
      <c r="C16" s="133">
        <v>0.013945009436215497</v>
      </c>
      <c r="D16" s="91" t="s">
        <v>559</v>
      </c>
      <c r="E16" s="91" t="b">
        <v>0</v>
      </c>
      <c r="F16" s="91" t="b">
        <v>0</v>
      </c>
      <c r="G16" s="91" t="b">
        <v>0</v>
      </c>
    </row>
    <row r="17" spans="1:7" ht="15">
      <c r="A17" s="91" t="s">
        <v>218</v>
      </c>
      <c r="B17" s="91">
        <v>3</v>
      </c>
      <c r="C17" s="133">
        <v>0.013945009436215497</v>
      </c>
      <c r="D17" s="91" t="s">
        <v>559</v>
      </c>
      <c r="E17" s="91" t="b">
        <v>0</v>
      </c>
      <c r="F17" s="91" t="b">
        <v>0</v>
      </c>
      <c r="G17" s="91" t="b">
        <v>0</v>
      </c>
    </row>
    <row r="18" spans="1:7" ht="15">
      <c r="A18" s="91" t="s">
        <v>554</v>
      </c>
      <c r="B18" s="91">
        <v>2</v>
      </c>
      <c r="C18" s="133">
        <v>0.011867348272158474</v>
      </c>
      <c r="D18" s="91" t="s">
        <v>559</v>
      </c>
      <c r="E18" s="91" t="b">
        <v>0</v>
      </c>
      <c r="F18" s="91" t="b">
        <v>0</v>
      </c>
      <c r="G18" s="91" t="b">
        <v>0</v>
      </c>
    </row>
    <row r="19" spans="1:7" ht="15">
      <c r="A19" s="91" t="s">
        <v>555</v>
      </c>
      <c r="B19" s="91">
        <v>2</v>
      </c>
      <c r="C19" s="133">
        <v>0.011867348272158474</v>
      </c>
      <c r="D19" s="91" t="s">
        <v>559</v>
      </c>
      <c r="E19" s="91" t="b">
        <v>0</v>
      </c>
      <c r="F19" s="91" t="b">
        <v>0</v>
      </c>
      <c r="G19" s="91" t="b">
        <v>0</v>
      </c>
    </row>
    <row r="20" spans="1:7" ht="15">
      <c r="A20" s="91" t="s">
        <v>465</v>
      </c>
      <c r="B20" s="91">
        <v>2</v>
      </c>
      <c r="C20" s="133">
        <v>0.011867348272158474</v>
      </c>
      <c r="D20" s="91" t="s">
        <v>559</v>
      </c>
      <c r="E20" s="91" t="b">
        <v>0</v>
      </c>
      <c r="F20" s="91" t="b">
        <v>0</v>
      </c>
      <c r="G20" s="91" t="b">
        <v>0</v>
      </c>
    </row>
    <row r="21" spans="1:7" ht="15">
      <c r="A21" s="91" t="s">
        <v>466</v>
      </c>
      <c r="B21" s="91">
        <v>2</v>
      </c>
      <c r="C21" s="133">
        <v>0.011867348272158474</v>
      </c>
      <c r="D21" s="91" t="s">
        <v>559</v>
      </c>
      <c r="E21" s="91" t="b">
        <v>0</v>
      </c>
      <c r="F21" s="91" t="b">
        <v>0</v>
      </c>
      <c r="G21" s="91" t="b">
        <v>0</v>
      </c>
    </row>
    <row r="22" spans="1:7" ht="15">
      <c r="A22" s="91" t="s">
        <v>556</v>
      </c>
      <c r="B22" s="91">
        <v>2</v>
      </c>
      <c r="C22" s="133">
        <v>0.011867348272158474</v>
      </c>
      <c r="D22" s="91" t="s">
        <v>559</v>
      </c>
      <c r="E22" s="91" t="b">
        <v>1</v>
      </c>
      <c r="F22" s="91" t="b">
        <v>0</v>
      </c>
      <c r="G22" s="91" t="b">
        <v>0</v>
      </c>
    </row>
    <row r="23" spans="1:7" ht="15">
      <c r="A23" s="91" t="s">
        <v>475</v>
      </c>
      <c r="B23" s="91">
        <v>2</v>
      </c>
      <c r="C23" s="133">
        <v>0.011867348272158474</v>
      </c>
      <c r="D23" s="91" t="s">
        <v>559</v>
      </c>
      <c r="E23" s="91" t="b">
        <v>0</v>
      </c>
      <c r="F23" s="91" t="b">
        <v>0</v>
      </c>
      <c r="G23" s="91" t="b">
        <v>0</v>
      </c>
    </row>
    <row r="24" spans="1:7" ht="15">
      <c r="A24" s="91" t="s">
        <v>487</v>
      </c>
      <c r="B24" s="91">
        <v>2</v>
      </c>
      <c r="C24" s="133">
        <v>0.016261946749004916</v>
      </c>
      <c r="D24" s="91" t="s">
        <v>559</v>
      </c>
      <c r="E24" s="91" t="b">
        <v>0</v>
      </c>
      <c r="F24" s="91" t="b">
        <v>0</v>
      </c>
      <c r="G24" s="91" t="b">
        <v>0</v>
      </c>
    </row>
    <row r="25" spans="1:7" ht="15">
      <c r="A25" s="91" t="s">
        <v>488</v>
      </c>
      <c r="B25" s="91">
        <v>2</v>
      </c>
      <c r="C25" s="133">
        <v>0.016261946749004916</v>
      </c>
      <c r="D25" s="91" t="s">
        <v>559</v>
      </c>
      <c r="E25" s="91" t="b">
        <v>0</v>
      </c>
      <c r="F25" s="91" t="b">
        <v>0</v>
      </c>
      <c r="G25" s="91" t="b">
        <v>0</v>
      </c>
    </row>
    <row r="26" spans="1:7" ht="15">
      <c r="A26" s="91" t="s">
        <v>216</v>
      </c>
      <c r="B26" s="91">
        <v>2</v>
      </c>
      <c r="C26" s="133">
        <v>0</v>
      </c>
      <c r="D26" s="91" t="s">
        <v>419</v>
      </c>
      <c r="E26" s="91" t="b">
        <v>0</v>
      </c>
      <c r="F26" s="91" t="b">
        <v>0</v>
      </c>
      <c r="G26" s="91" t="b">
        <v>0</v>
      </c>
    </row>
    <row r="27" spans="1:7" ht="15">
      <c r="A27" s="91" t="s">
        <v>487</v>
      </c>
      <c r="B27" s="91">
        <v>2</v>
      </c>
      <c r="C27" s="133">
        <v>0.02229851819733194</v>
      </c>
      <c r="D27" s="91" t="s">
        <v>419</v>
      </c>
      <c r="E27" s="91" t="b">
        <v>0</v>
      </c>
      <c r="F27" s="91" t="b">
        <v>0</v>
      </c>
      <c r="G27" s="91" t="b">
        <v>0</v>
      </c>
    </row>
    <row r="28" spans="1:7" ht="15">
      <c r="A28" s="91" t="s">
        <v>488</v>
      </c>
      <c r="B28" s="91">
        <v>2</v>
      </c>
      <c r="C28" s="133">
        <v>0.02229851819733194</v>
      </c>
      <c r="D28" s="91" t="s">
        <v>419</v>
      </c>
      <c r="E28" s="91" t="b">
        <v>0</v>
      </c>
      <c r="F28" s="91" t="b">
        <v>0</v>
      </c>
      <c r="G28" s="91" t="b">
        <v>0</v>
      </c>
    </row>
    <row r="29" spans="1:7" ht="15">
      <c r="A29" s="91" t="s">
        <v>458</v>
      </c>
      <c r="B29" s="91">
        <v>10</v>
      </c>
      <c r="C29" s="133">
        <v>0</v>
      </c>
      <c r="D29" s="91" t="s">
        <v>420</v>
      </c>
      <c r="E29" s="91" t="b">
        <v>0</v>
      </c>
      <c r="F29" s="91" t="b">
        <v>0</v>
      </c>
      <c r="G29" s="91" t="b">
        <v>0</v>
      </c>
    </row>
    <row r="30" spans="1:7" ht="15">
      <c r="A30" s="91" t="s">
        <v>215</v>
      </c>
      <c r="B30" s="91">
        <v>10</v>
      </c>
      <c r="C30" s="133">
        <v>0</v>
      </c>
      <c r="D30" s="91" t="s">
        <v>420</v>
      </c>
      <c r="E30" s="91" t="b">
        <v>0</v>
      </c>
      <c r="F30" s="91" t="b">
        <v>0</v>
      </c>
      <c r="G30" s="91" t="b">
        <v>0</v>
      </c>
    </row>
    <row r="31" spans="1:7" ht="15">
      <c r="A31" s="91" t="s">
        <v>460</v>
      </c>
      <c r="B31" s="91">
        <v>8</v>
      </c>
      <c r="C31" s="133">
        <v>0.012149173332215152</v>
      </c>
      <c r="D31" s="91" t="s">
        <v>420</v>
      </c>
      <c r="E31" s="91" t="b">
        <v>0</v>
      </c>
      <c r="F31" s="91" t="b">
        <v>0</v>
      </c>
      <c r="G31" s="91" t="b">
        <v>0</v>
      </c>
    </row>
    <row r="32" spans="1:7" ht="15">
      <c r="A32" s="91" t="s">
        <v>459</v>
      </c>
      <c r="B32" s="91">
        <v>7</v>
      </c>
      <c r="C32" s="133">
        <v>0.01063052666568826</v>
      </c>
      <c r="D32" s="91" t="s">
        <v>420</v>
      </c>
      <c r="E32" s="91" t="b">
        <v>0</v>
      </c>
      <c r="F32" s="91" t="b">
        <v>0</v>
      </c>
      <c r="G32" s="91" t="b">
        <v>0</v>
      </c>
    </row>
    <row r="33" spans="1:7" ht="15">
      <c r="A33" s="91" t="s">
        <v>485</v>
      </c>
      <c r="B33" s="91">
        <v>7</v>
      </c>
      <c r="C33" s="133">
        <v>0.01063052666568826</v>
      </c>
      <c r="D33" s="91" t="s">
        <v>420</v>
      </c>
      <c r="E33" s="91" t="b">
        <v>0</v>
      </c>
      <c r="F33" s="91" t="b">
        <v>0</v>
      </c>
      <c r="G33" s="91" t="b">
        <v>0</v>
      </c>
    </row>
    <row r="34" spans="1:7" ht="15">
      <c r="A34" s="91" t="s">
        <v>461</v>
      </c>
      <c r="B34" s="91">
        <v>4</v>
      </c>
      <c r="C34" s="133">
        <v>0.015605490536158338</v>
      </c>
      <c r="D34" s="91" t="s">
        <v>420</v>
      </c>
      <c r="E34" s="91" t="b">
        <v>0</v>
      </c>
      <c r="F34" s="91" t="b">
        <v>0</v>
      </c>
      <c r="G34" s="91" t="b">
        <v>0</v>
      </c>
    </row>
    <row r="35" spans="1:7" ht="15">
      <c r="A35" s="91" t="s">
        <v>462</v>
      </c>
      <c r="B35" s="91">
        <v>4</v>
      </c>
      <c r="C35" s="133">
        <v>0.015605490536158338</v>
      </c>
      <c r="D35" s="91" t="s">
        <v>420</v>
      </c>
      <c r="E35" s="91" t="b">
        <v>0</v>
      </c>
      <c r="F35" s="91" t="b">
        <v>0</v>
      </c>
      <c r="G35" s="91" t="b">
        <v>0</v>
      </c>
    </row>
    <row r="36" spans="1:7" ht="15">
      <c r="A36" s="91" t="s">
        <v>463</v>
      </c>
      <c r="B36" s="91">
        <v>3</v>
      </c>
      <c r="C36" s="133">
        <v>0.015378786625892283</v>
      </c>
      <c r="D36" s="91" t="s">
        <v>420</v>
      </c>
      <c r="E36" s="91" t="b">
        <v>0</v>
      </c>
      <c r="F36" s="91" t="b">
        <v>0</v>
      </c>
      <c r="G36" s="91" t="b">
        <v>0</v>
      </c>
    </row>
    <row r="37" spans="1:7" ht="15">
      <c r="A37" s="91" t="s">
        <v>464</v>
      </c>
      <c r="B37" s="91">
        <v>3</v>
      </c>
      <c r="C37" s="133">
        <v>0.015378786625892283</v>
      </c>
      <c r="D37" s="91" t="s">
        <v>420</v>
      </c>
      <c r="E37" s="91" t="b">
        <v>0</v>
      </c>
      <c r="F37" s="91" t="b">
        <v>0</v>
      </c>
      <c r="G37" s="91" t="b">
        <v>0</v>
      </c>
    </row>
    <row r="38" spans="1:7" ht="15">
      <c r="A38" s="91" t="s">
        <v>218</v>
      </c>
      <c r="B38" s="91">
        <v>3</v>
      </c>
      <c r="C38" s="133">
        <v>0.015378786625892283</v>
      </c>
      <c r="D38" s="91" t="s">
        <v>420</v>
      </c>
      <c r="E38" s="91" t="b">
        <v>0</v>
      </c>
      <c r="F38" s="91" t="b">
        <v>0</v>
      </c>
      <c r="G38" s="91" t="b">
        <v>0</v>
      </c>
    </row>
    <row r="39" spans="1:7" ht="15">
      <c r="A39" s="91" t="s">
        <v>216</v>
      </c>
      <c r="B39" s="91">
        <v>3</v>
      </c>
      <c r="C39" s="133">
        <v>0.015378786625892283</v>
      </c>
      <c r="D39" s="91" t="s">
        <v>420</v>
      </c>
      <c r="E39" s="91" t="b">
        <v>0</v>
      </c>
      <c r="F39" s="91" t="b">
        <v>0</v>
      </c>
      <c r="G39" s="91" t="b">
        <v>0</v>
      </c>
    </row>
    <row r="40" spans="1:7" ht="15">
      <c r="A40" s="91" t="s">
        <v>554</v>
      </c>
      <c r="B40" s="91">
        <v>2</v>
      </c>
      <c r="C40" s="133">
        <v>0.013705294202667036</v>
      </c>
      <c r="D40" s="91" t="s">
        <v>420</v>
      </c>
      <c r="E40" s="91" t="b">
        <v>0</v>
      </c>
      <c r="F40" s="91" t="b">
        <v>0</v>
      </c>
      <c r="G40" s="91" t="b">
        <v>0</v>
      </c>
    </row>
    <row r="41" spans="1:7" ht="15">
      <c r="A41" s="91" t="s">
        <v>555</v>
      </c>
      <c r="B41" s="91">
        <v>2</v>
      </c>
      <c r="C41" s="133">
        <v>0.013705294202667036</v>
      </c>
      <c r="D41" s="91" t="s">
        <v>420</v>
      </c>
      <c r="E41" s="91" t="b">
        <v>0</v>
      </c>
      <c r="F41" s="91" t="b">
        <v>0</v>
      </c>
      <c r="G41" s="91" t="b">
        <v>0</v>
      </c>
    </row>
    <row r="42" spans="1:7" ht="15">
      <c r="A42" s="91" t="s">
        <v>475</v>
      </c>
      <c r="B42" s="91">
        <v>2</v>
      </c>
      <c r="C42" s="133">
        <v>0.013705294202667036</v>
      </c>
      <c r="D42" s="91" t="s">
        <v>420</v>
      </c>
      <c r="E42" s="91" t="b">
        <v>0</v>
      </c>
      <c r="F42" s="91" t="b">
        <v>0</v>
      </c>
      <c r="G42" s="91" t="b">
        <v>0</v>
      </c>
    </row>
    <row r="43" spans="1:7" ht="15">
      <c r="A43" s="91" t="s">
        <v>556</v>
      </c>
      <c r="B43" s="91">
        <v>2</v>
      </c>
      <c r="C43" s="133">
        <v>0.013705294202667036</v>
      </c>
      <c r="D43" s="91" t="s">
        <v>420</v>
      </c>
      <c r="E43" s="91" t="b">
        <v>1</v>
      </c>
      <c r="F43" s="91" t="b">
        <v>0</v>
      </c>
      <c r="G43" s="91" t="b">
        <v>0</v>
      </c>
    </row>
    <row r="44" spans="1:7" ht="15">
      <c r="A44" s="91" t="s">
        <v>465</v>
      </c>
      <c r="B44" s="91">
        <v>2</v>
      </c>
      <c r="C44" s="133">
        <v>0.013705294202667036</v>
      </c>
      <c r="D44" s="91" t="s">
        <v>420</v>
      </c>
      <c r="E44" s="91" t="b">
        <v>0</v>
      </c>
      <c r="F44" s="91" t="b">
        <v>0</v>
      </c>
      <c r="G44" s="91" t="b">
        <v>0</v>
      </c>
    </row>
    <row r="45" spans="1:7" ht="15">
      <c r="A45" s="91" t="s">
        <v>466</v>
      </c>
      <c r="B45" s="91">
        <v>2</v>
      </c>
      <c r="C45" s="133">
        <v>0.013705294202667036</v>
      </c>
      <c r="D45" s="91" t="s">
        <v>420</v>
      </c>
      <c r="E45" s="91" t="b">
        <v>0</v>
      </c>
      <c r="F45" s="91" t="b">
        <v>0</v>
      </c>
      <c r="G4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563</v>
      </c>
      <c r="B1" s="13" t="s">
        <v>564</v>
      </c>
      <c r="C1" s="13" t="s">
        <v>557</v>
      </c>
      <c r="D1" s="13" t="s">
        <v>558</v>
      </c>
      <c r="E1" s="13" t="s">
        <v>565</v>
      </c>
      <c r="F1" s="13" t="s">
        <v>144</v>
      </c>
      <c r="G1" s="13" t="s">
        <v>566</v>
      </c>
      <c r="H1" s="13" t="s">
        <v>567</v>
      </c>
      <c r="I1" s="13" t="s">
        <v>568</v>
      </c>
      <c r="J1" s="13" t="s">
        <v>569</v>
      </c>
      <c r="K1" s="13" t="s">
        <v>570</v>
      </c>
      <c r="L1" s="13" t="s">
        <v>571</v>
      </c>
    </row>
    <row r="2" spans="1:12" ht="15">
      <c r="A2" s="91" t="s">
        <v>458</v>
      </c>
      <c r="B2" s="91" t="s">
        <v>215</v>
      </c>
      <c r="C2" s="91">
        <v>10</v>
      </c>
      <c r="D2" s="133">
        <v>0.008317033015097576</v>
      </c>
      <c r="E2" s="133">
        <v>1.0934216851622351</v>
      </c>
      <c r="F2" s="91" t="s">
        <v>559</v>
      </c>
      <c r="G2" s="91" t="b">
        <v>0</v>
      </c>
      <c r="H2" s="91" t="b">
        <v>0</v>
      </c>
      <c r="I2" s="91" t="b">
        <v>0</v>
      </c>
      <c r="J2" s="91" t="b">
        <v>0</v>
      </c>
      <c r="K2" s="91" t="b">
        <v>0</v>
      </c>
      <c r="L2" s="91" t="b">
        <v>0</v>
      </c>
    </row>
    <row r="3" spans="1:12" ht="15">
      <c r="A3" s="91" t="s">
        <v>215</v>
      </c>
      <c r="B3" s="91" t="s">
        <v>460</v>
      </c>
      <c r="C3" s="91">
        <v>7</v>
      </c>
      <c r="D3" s="133">
        <v>0.01373662179597124</v>
      </c>
      <c r="E3" s="133">
        <v>1.1903316981702916</v>
      </c>
      <c r="F3" s="91" t="s">
        <v>559</v>
      </c>
      <c r="G3" s="91" t="b">
        <v>0</v>
      </c>
      <c r="H3" s="91" t="b">
        <v>0</v>
      </c>
      <c r="I3" s="91" t="b">
        <v>0</v>
      </c>
      <c r="J3" s="91" t="b">
        <v>0</v>
      </c>
      <c r="K3" s="91" t="b">
        <v>0</v>
      </c>
      <c r="L3" s="91" t="b">
        <v>0</v>
      </c>
    </row>
    <row r="4" spans="1:12" ht="15">
      <c r="A4" s="91" t="s">
        <v>485</v>
      </c>
      <c r="B4" s="91" t="s">
        <v>458</v>
      </c>
      <c r="C4" s="91">
        <v>6</v>
      </c>
      <c r="D4" s="133">
        <v>0.014706223441891668</v>
      </c>
      <c r="E4" s="133">
        <v>1.0264748955316219</v>
      </c>
      <c r="F4" s="91" t="s">
        <v>559</v>
      </c>
      <c r="G4" s="91" t="b">
        <v>0</v>
      </c>
      <c r="H4" s="91" t="b">
        <v>0</v>
      </c>
      <c r="I4" s="91" t="b">
        <v>0</v>
      </c>
      <c r="J4" s="91" t="b">
        <v>0</v>
      </c>
      <c r="K4" s="91" t="b">
        <v>0</v>
      </c>
      <c r="L4" s="91" t="b">
        <v>0</v>
      </c>
    </row>
    <row r="5" spans="1:12" ht="15">
      <c r="A5" s="91" t="s">
        <v>460</v>
      </c>
      <c r="B5" s="91" t="s">
        <v>461</v>
      </c>
      <c r="C5" s="91">
        <v>4</v>
      </c>
      <c r="D5" s="133">
        <v>0.014945499590624068</v>
      </c>
      <c r="E5" s="133">
        <v>1.3944516808262162</v>
      </c>
      <c r="F5" s="91" t="s">
        <v>559</v>
      </c>
      <c r="G5" s="91" t="b">
        <v>0</v>
      </c>
      <c r="H5" s="91" t="b">
        <v>0</v>
      </c>
      <c r="I5" s="91" t="b">
        <v>0</v>
      </c>
      <c r="J5" s="91" t="b">
        <v>0</v>
      </c>
      <c r="K5" s="91" t="b">
        <v>0</v>
      </c>
      <c r="L5" s="91" t="b">
        <v>0</v>
      </c>
    </row>
    <row r="6" spans="1:12" ht="15">
      <c r="A6" s="91" t="s">
        <v>462</v>
      </c>
      <c r="B6" s="91" t="s">
        <v>485</v>
      </c>
      <c r="C6" s="91">
        <v>4</v>
      </c>
      <c r="D6" s="133">
        <v>0.014945499590624068</v>
      </c>
      <c r="E6" s="133">
        <v>1.2483236451479782</v>
      </c>
      <c r="F6" s="91" t="s">
        <v>559</v>
      </c>
      <c r="G6" s="91" t="b">
        <v>0</v>
      </c>
      <c r="H6" s="91" t="b">
        <v>0</v>
      </c>
      <c r="I6" s="91" t="b">
        <v>0</v>
      </c>
      <c r="J6" s="91" t="b">
        <v>0</v>
      </c>
      <c r="K6" s="91" t="b">
        <v>0</v>
      </c>
      <c r="L6" s="91" t="b">
        <v>0</v>
      </c>
    </row>
    <row r="7" spans="1:12" ht="15">
      <c r="A7" s="91" t="s">
        <v>461</v>
      </c>
      <c r="B7" s="91" t="s">
        <v>463</v>
      </c>
      <c r="C7" s="91">
        <v>3</v>
      </c>
      <c r="D7" s="133">
        <v>0.013945009436215497</v>
      </c>
      <c r="E7" s="133">
        <v>1.6163004304425728</v>
      </c>
      <c r="F7" s="91" t="s">
        <v>559</v>
      </c>
      <c r="G7" s="91" t="b">
        <v>0</v>
      </c>
      <c r="H7" s="91" t="b">
        <v>0</v>
      </c>
      <c r="I7" s="91" t="b">
        <v>0</v>
      </c>
      <c r="J7" s="91" t="b">
        <v>0</v>
      </c>
      <c r="K7" s="91" t="b">
        <v>0</v>
      </c>
      <c r="L7" s="91" t="b">
        <v>0</v>
      </c>
    </row>
    <row r="8" spans="1:12" ht="15">
      <c r="A8" s="91" t="s">
        <v>463</v>
      </c>
      <c r="B8" s="91" t="s">
        <v>464</v>
      </c>
      <c r="C8" s="91">
        <v>3</v>
      </c>
      <c r="D8" s="133">
        <v>0.013945009436215497</v>
      </c>
      <c r="E8" s="133">
        <v>1.6163004304425728</v>
      </c>
      <c r="F8" s="91" t="s">
        <v>559</v>
      </c>
      <c r="G8" s="91" t="b">
        <v>0</v>
      </c>
      <c r="H8" s="91" t="b">
        <v>0</v>
      </c>
      <c r="I8" s="91" t="b">
        <v>0</v>
      </c>
      <c r="J8" s="91" t="b">
        <v>0</v>
      </c>
      <c r="K8" s="91" t="b">
        <v>0</v>
      </c>
      <c r="L8" s="91" t="b">
        <v>0</v>
      </c>
    </row>
    <row r="9" spans="1:12" ht="15">
      <c r="A9" s="91" t="s">
        <v>464</v>
      </c>
      <c r="B9" s="91" t="s">
        <v>218</v>
      </c>
      <c r="C9" s="91">
        <v>3</v>
      </c>
      <c r="D9" s="133">
        <v>0.013945009436215497</v>
      </c>
      <c r="E9" s="133">
        <v>1.6163004304425728</v>
      </c>
      <c r="F9" s="91" t="s">
        <v>559</v>
      </c>
      <c r="G9" s="91" t="b">
        <v>0</v>
      </c>
      <c r="H9" s="91" t="b">
        <v>0</v>
      </c>
      <c r="I9" s="91" t="b">
        <v>0</v>
      </c>
      <c r="J9" s="91" t="b">
        <v>0</v>
      </c>
      <c r="K9" s="91" t="b">
        <v>0</v>
      </c>
      <c r="L9" s="91" t="b">
        <v>0</v>
      </c>
    </row>
    <row r="10" spans="1:12" ht="15">
      <c r="A10" s="91" t="s">
        <v>218</v>
      </c>
      <c r="B10" s="91" t="s">
        <v>216</v>
      </c>
      <c r="C10" s="91">
        <v>3</v>
      </c>
      <c r="D10" s="133">
        <v>0.013945009436215497</v>
      </c>
      <c r="E10" s="133">
        <v>1.3152704347785915</v>
      </c>
      <c r="F10" s="91" t="s">
        <v>559</v>
      </c>
      <c r="G10" s="91" t="b">
        <v>0</v>
      </c>
      <c r="H10" s="91" t="b">
        <v>0</v>
      </c>
      <c r="I10" s="91" t="b">
        <v>0</v>
      </c>
      <c r="J10" s="91" t="b">
        <v>0</v>
      </c>
      <c r="K10" s="91" t="b">
        <v>0</v>
      </c>
      <c r="L10" s="91" t="b">
        <v>0</v>
      </c>
    </row>
    <row r="11" spans="1:12" ht="15">
      <c r="A11" s="91" t="s">
        <v>475</v>
      </c>
      <c r="B11" s="91" t="s">
        <v>459</v>
      </c>
      <c r="C11" s="91">
        <v>2</v>
      </c>
      <c r="D11" s="133">
        <v>0.011867348272158474</v>
      </c>
      <c r="E11" s="133">
        <v>1.4913616938342726</v>
      </c>
      <c r="F11" s="91" t="s">
        <v>559</v>
      </c>
      <c r="G11" s="91" t="b">
        <v>0</v>
      </c>
      <c r="H11" s="91" t="b">
        <v>0</v>
      </c>
      <c r="I11" s="91" t="b">
        <v>0</v>
      </c>
      <c r="J11" s="91" t="b">
        <v>0</v>
      </c>
      <c r="K11" s="91" t="b">
        <v>0</v>
      </c>
      <c r="L11" s="91" t="b">
        <v>0</v>
      </c>
    </row>
    <row r="12" spans="1:12" ht="15">
      <c r="A12" s="91" t="s">
        <v>487</v>
      </c>
      <c r="B12" s="91" t="s">
        <v>488</v>
      </c>
      <c r="C12" s="91">
        <v>2</v>
      </c>
      <c r="D12" s="133">
        <v>0.016261946749004916</v>
      </c>
      <c r="E12" s="133">
        <v>1.792391689498254</v>
      </c>
      <c r="F12" s="91" t="s">
        <v>559</v>
      </c>
      <c r="G12" s="91" t="b">
        <v>0</v>
      </c>
      <c r="H12" s="91" t="b">
        <v>0</v>
      </c>
      <c r="I12" s="91" t="b">
        <v>0</v>
      </c>
      <c r="J12" s="91" t="b">
        <v>0</v>
      </c>
      <c r="K12" s="91" t="b">
        <v>0</v>
      </c>
      <c r="L12" s="91" t="b">
        <v>0</v>
      </c>
    </row>
    <row r="13" spans="1:12" ht="15">
      <c r="A13" s="91" t="s">
        <v>487</v>
      </c>
      <c r="B13" s="91" t="s">
        <v>488</v>
      </c>
      <c r="C13" s="91">
        <v>2</v>
      </c>
      <c r="D13" s="133">
        <v>0.02229851819733194</v>
      </c>
      <c r="E13" s="133">
        <v>1.0969100130080565</v>
      </c>
      <c r="F13" s="91" t="s">
        <v>419</v>
      </c>
      <c r="G13" s="91" t="b">
        <v>0</v>
      </c>
      <c r="H13" s="91" t="b">
        <v>0</v>
      </c>
      <c r="I13" s="91" t="b">
        <v>0</v>
      </c>
      <c r="J13" s="91" t="b">
        <v>0</v>
      </c>
      <c r="K13" s="91" t="b">
        <v>0</v>
      </c>
      <c r="L13" s="91" t="b">
        <v>0</v>
      </c>
    </row>
    <row r="14" spans="1:12" ht="15">
      <c r="A14" s="91" t="s">
        <v>458</v>
      </c>
      <c r="B14" s="91" t="s">
        <v>215</v>
      </c>
      <c r="C14" s="91">
        <v>10</v>
      </c>
      <c r="D14" s="133">
        <v>0</v>
      </c>
      <c r="E14" s="133">
        <v>0.9637878273455552</v>
      </c>
      <c r="F14" s="91" t="s">
        <v>420</v>
      </c>
      <c r="G14" s="91" t="b">
        <v>0</v>
      </c>
      <c r="H14" s="91" t="b">
        <v>0</v>
      </c>
      <c r="I14" s="91" t="b">
        <v>0</v>
      </c>
      <c r="J14" s="91" t="b">
        <v>0</v>
      </c>
      <c r="K14" s="91" t="b">
        <v>0</v>
      </c>
      <c r="L14" s="91" t="b">
        <v>0</v>
      </c>
    </row>
    <row r="15" spans="1:12" ht="15">
      <c r="A15" s="91" t="s">
        <v>215</v>
      </c>
      <c r="B15" s="91" t="s">
        <v>460</v>
      </c>
      <c r="C15" s="91">
        <v>7</v>
      </c>
      <c r="D15" s="133">
        <v>0.01063052666568826</v>
      </c>
      <c r="E15" s="133">
        <v>1.0606978403536118</v>
      </c>
      <c r="F15" s="91" t="s">
        <v>420</v>
      </c>
      <c r="G15" s="91" t="b">
        <v>0</v>
      </c>
      <c r="H15" s="91" t="b">
        <v>0</v>
      </c>
      <c r="I15" s="91" t="b">
        <v>0</v>
      </c>
      <c r="J15" s="91" t="b">
        <v>0</v>
      </c>
      <c r="K15" s="91" t="b">
        <v>0</v>
      </c>
      <c r="L15" s="91" t="b">
        <v>0</v>
      </c>
    </row>
    <row r="16" spans="1:12" ht="15">
      <c r="A16" s="91" t="s">
        <v>485</v>
      </c>
      <c r="B16" s="91" t="s">
        <v>458</v>
      </c>
      <c r="C16" s="91">
        <v>6</v>
      </c>
      <c r="D16" s="133">
        <v>0.013049926448020964</v>
      </c>
      <c r="E16" s="133">
        <v>0.896841037714942</v>
      </c>
      <c r="F16" s="91" t="s">
        <v>420</v>
      </c>
      <c r="G16" s="91" t="b">
        <v>0</v>
      </c>
      <c r="H16" s="91" t="b">
        <v>0</v>
      </c>
      <c r="I16" s="91" t="b">
        <v>0</v>
      </c>
      <c r="J16" s="91" t="b">
        <v>0</v>
      </c>
      <c r="K16" s="91" t="b">
        <v>0</v>
      </c>
      <c r="L16" s="91" t="b">
        <v>0</v>
      </c>
    </row>
    <row r="17" spans="1:12" ht="15">
      <c r="A17" s="91" t="s">
        <v>460</v>
      </c>
      <c r="B17" s="91" t="s">
        <v>461</v>
      </c>
      <c r="C17" s="91">
        <v>4</v>
      </c>
      <c r="D17" s="133">
        <v>0.015605490536158338</v>
      </c>
      <c r="E17" s="133">
        <v>1.2648178230095364</v>
      </c>
      <c r="F17" s="91" t="s">
        <v>420</v>
      </c>
      <c r="G17" s="91" t="b">
        <v>0</v>
      </c>
      <c r="H17" s="91" t="b">
        <v>0</v>
      </c>
      <c r="I17" s="91" t="b">
        <v>0</v>
      </c>
      <c r="J17" s="91" t="b">
        <v>0</v>
      </c>
      <c r="K17" s="91" t="b">
        <v>0</v>
      </c>
      <c r="L17" s="91" t="b">
        <v>0</v>
      </c>
    </row>
    <row r="18" spans="1:12" ht="15">
      <c r="A18" s="91" t="s">
        <v>462</v>
      </c>
      <c r="B18" s="91" t="s">
        <v>485</v>
      </c>
      <c r="C18" s="91">
        <v>4</v>
      </c>
      <c r="D18" s="133">
        <v>0.015605490536158338</v>
      </c>
      <c r="E18" s="133">
        <v>1.1186897873312984</v>
      </c>
      <c r="F18" s="91" t="s">
        <v>420</v>
      </c>
      <c r="G18" s="91" t="b">
        <v>0</v>
      </c>
      <c r="H18" s="91" t="b">
        <v>0</v>
      </c>
      <c r="I18" s="91" t="b">
        <v>0</v>
      </c>
      <c r="J18" s="91" t="b">
        <v>0</v>
      </c>
      <c r="K18" s="91" t="b">
        <v>0</v>
      </c>
      <c r="L18" s="91" t="b">
        <v>0</v>
      </c>
    </row>
    <row r="19" spans="1:12" ht="15">
      <c r="A19" s="91" t="s">
        <v>461</v>
      </c>
      <c r="B19" s="91" t="s">
        <v>463</v>
      </c>
      <c r="C19" s="91">
        <v>3</v>
      </c>
      <c r="D19" s="133">
        <v>0.015378786625892283</v>
      </c>
      <c r="E19" s="133">
        <v>1.4866665726258927</v>
      </c>
      <c r="F19" s="91" t="s">
        <v>420</v>
      </c>
      <c r="G19" s="91" t="b">
        <v>0</v>
      </c>
      <c r="H19" s="91" t="b">
        <v>0</v>
      </c>
      <c r="I19" s="91" t="b">
        <v>0</v>
      </c>
      <c r="J19" s="91" t="b">
        <v>0</v>
      </c>
      <c r="K19" s="91" t="b">
        <v>0</v>
      </c>
      <c r="L19" s="91" t="b">
        <v>0</v>
      </c>
    </row>
    <row r="20" spans="1:12" ht="15">
      <c r="A20" s="91" t="s">
        <v>463</v>
      </c>
      <c r="B20" s="91" t="s">
        <v>464</v>
      </c>
      <c r="C20" s="91">
        <v>3</v>
      </c>
      <c r="D20" s="133">
        <v>0.015378786625892283</v>
      </c>
      <c r="E20" s="133">
        <v>1.4866665726258927</v>
      </c>
      <c r="F20" s="91" t="s">
        <v>420</v>
      </c>
      <c r="G20" s="91" t="b">
        <v>0</v>
      </c>
      <c r="H20" s="91" t="b">
        <v>0</v>
      </c>
      <c r="I20" s="91" t="b">
        <v>0</v>
      </c>
      <c r="J20" s="91" t="b">
        <v>0</v>
      </c>
      <c r="K20" s="91" t="b">
        <v>0</v>
      </c>
      <c r="L20" s="91" t="b">
        <v>0</v>
      </c>
    </row>
    <row r="21" spans="1:12" ht="15">
      <c r="A21" s="91" t="s">
        <v>464</v>
      </c>
      <c r="B21" s="91" t="s">
        <v>218</v>
      </c>
      <c r="C21" s="91">
        <v>3</v>
      </c>
      <c r="D21" s="133">
        <v>0.015378786625892283</v>
      </c>
      <c r="E21" s="133">
        <v>1.4866665726258927</v>
      </c>
      <c r="F21" s="91" t="s">
        <v>420</v>
      </c>
      <c r="G21" s="91" t="b">
        <v>0</v>
      </c>
      <c r="H21" s="91" t="b">
        <v>0</v>
      </c>
      <c r="I21" s="91" t="b">
        <v>0</v>
      </c>
      <c r="J21" s="91" t="b">
        <v>0</v>
      </c>
      <c r="K21" s="91" t="b">
        <v>0</v>
      </c>
      <c r="L21" s="91" t="b">
        <v>0</v>
      </c>
    </row>
    <row r="22" spans="1:12" ht="15">
      <c r="A22" s="91" t="s">
        <v>218</v>
      </c>
      <c r="B22" s="91" t="s">
        <v>216</v>
      </c>
      <c r="C22" s="91">
        <v>3</v>
      </c>
      <c r="D22" s="133">
        <v>0.015378786625892283</v>
      </c>
      <c r="E22" s="133">
        <v>1.4866665726258927</v>
      </c>
      <c r="F22" s="91" t="s">
        <v>420</v>
      </c>
      <c r="G22" s="91" t="b">
        <v>0</v>
      </c>
      <c r="H22" s="91" t="b">
        <v>0</v>
      </c>
      <c r="I22" s="91" t="b">
        <v>0</v>
      </c>
      <c r="J22" s="91" t="b">
        <v>0</v>
      </c>
      <c r="K22" s="91" t="b">
        <v>0</v>
      </c>
      <c r="L22" s="91" t="b">
        <v>0</v>
      </c>
    </row>
    <row r="23" spans="1:12" ht="15">
      <c r="A23" s="91" t="s">
        <v>475</v>
      </c>
      <c r="B23" s="91" t="s">
        <v>459</v>
      </c>
      <c r="C23" s="91">
        <v>2</v>
      </c>
      <c r="D23" s="133">
        <v>0.013705294202667036</v>
      </c>
      <c r="E23" s="133">
        <v>1.3617278360175928</v>
      </c>
      <c r="F23" s="91" t="s">
        <v>420</v>
      </c>
      <c r="G23" s="91" t="b">
        <v>0</v>
      </c>
      <c r="H23" s="91" t="b">
        <v>0</v>
      </c>
      <c r="I23" s="91" t="b">
        <v>0</v>
      </c>
      <c r="J23" s="91" t="b">
        <v>0</v>
      </c>
      <c r="K23" s="91" t="b">
        <v>0</v>
      </c>
      <c r="L2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418</v>
      </c>
      <c r="BB2" s="13" t="s">
        <v>426</v>
      </c>
      <c r="BC2" s="13" t="s">
        <v>427</v>
      </c>
      <c r="BD2" s="67" t="s">
        <v>572</v>
      </c>
      <c r="BE2" s="67" t="s">
        <v>573</v>
      </c>
      <c r="BF2" s="67" t="s">
        <v>574</v>
      </c>
      <c r="BG2" s="67" t="s">
        <v>575</v>
      </c>
      <c r="BH2" s="67" t="s">
        <v>576</v>
      </c>
      <c r="BI2" s="67" t="s">
        <v>577</v>
      </c>
      <c r="BJ2" s="67" t="s">
        <v>578</v>
      </c>
      <c r="BK2" s="67" t="s">
        <v>579</v>
      </c>
      <c r="BL2" s="67" t="s">
        <v>580</v>
      </c>
    </row>
    <row r="3" spans="1:64" ht="15" customHeight="1">
      <c r="A3" s="84" t="s">
        <v>212</v>
      </c>
      <c r="B3" s="84" t="s">
        <v>216</v>
      </c>
      <c r="C3" s="53"/>
      <c r="D3" s="54"/>
      <c r="E3" s="65"/>
      <c r="F3" s="55"/>
      <c r="G3" s="53"/>
      <c r="H3" s="57"/>
      <c r="I3" s="56"/>
      <c r="J3" s="56"/>
      <c r="K3" s="36" t="s">
        <v>65</v>
      </c>
      <c r="L3" s="62">
        <v>3</v>
      </c>
      <c r="M3" s="62"/>
      <c r="N3" s="63"/>
      <c r="O3" s="85" t="s">
        <v>219</v>
      </c>
      <c r="P3" s="87">
        <v>43472.87296296296</v>
      </c>
      <c r="Q3" s="85" t="s">
        <v>220</v>
      </c>
      <c r="R3" s="89" t="s">
        <v>233</v>
      </c>
      <c r="S3" s="85" t="s">
        <v>246</v>
      </c>
      <c r="T3" s="85" t="s">
        <v>249</v>
      </c>
      <c r="U3" s="85"/>
      <c r="V3" s="89" t="s">
        <v>260</v>
      </c>
      <c r="W3" s="87">
        <v>43472.87296296296</v>
      </c>
      <c r="X3" s="89" t="s">
        <v>264</v>
      </c>
      <c r="Y3" s="85">
        <v>33.6778</v>
      </c>
      <c r="Z3" s="85">
        <v>-116.2953</v>
      </c>
      <c r="AA3" s="91" t="s">
        <v>277</v>
      </c>
      <c r="AB3" s="85"/>
      <c r="AC3" s="85" t="b">
        <v>0</v>
      </c>
      <c r="AD3" s="85">
        <v>0</v>
      </c>
      <c r="AE3" s="91" t="s">
        <v>290</v>
      </c>
      <c r="AF3" s="85" t="b">
        <v>0</v>
      </c>
      <c r="AG3" s="85" t="s">
        <v>291</v>
      </c>
      <c r="AH3" s="85"/>
      <c r="AI3" s="91" t="s">
        <v>290</v>
      </c>
      <c r="AJ3" s="85" t="b">
        <v>0</v>
      </c>
      <c r="AK3" s="85">
        <v>0</v>
      </c>
      <c r="AL3" s="91" t="s">
        <v>290</v>
      </c>
      <c r="AM3" s="85" t="s">
        <v>292</v>
      </c>
      <c r="AN3" s="85" t="b">
        <v>0</v>
      </c>
      <c r="AO3" s="91" t="s">
        <v>277</v>
      </c>
      <c r="AP3" s="85" t="s">
        <v>176</v>
      </c>
      <c r="AQ3" s="85">
        <v>0</v>
      </c>
      <c r="AR3" s="85">
        <v>0</v>
      </c>
      <c r="AS3" s="85" t="s">
        <v>293</v>
      </c>
      <c r="AT3" s="85" t="s">
        <v>295</v>
      </c>
      <c r="AU3" s="85" t="s">
        <v>296</v>
      </c>
      <c r="AV3" s="85" t="s">
        <v>297</v>
      </c>
      <c r="AW3" s="85" t="s">
        <v>299</v>
      </c>
      <c r="AX3" s="85" t="s">
        <v>301</v>
      </c>
      <c r="AY3" s="85" t="s">
        <v>303</v>
      </c>
      <c r="AZ3" s="89" t="s">
        <v>305</v>
      </c>
      <c r="BA3">
        <v>1</v>
      </c>
      <c r="BB3" s="85" t="str">
        <f>REPLACE(INDEX(GroupVertices[Group],MATCH(Edges24[[#This Row],[Vertex 1]],GroupVertices[Vertex],0)),1,1,"")</f>
        <v>1</v>
      </c>
      <c r="BC3" s="85" t="str">
        <f>REPLACE(INDEX(GroupVertices[Group],MATCH(Edges24[[#This Row],[Vertex 2]],GroupVertices[Vertex],0)),1,1,"")</f>
        <v>1</v>
      </c>
      <c r="BD3" s="51">
        <v>0</v>
      </c>
      <c r="BE3" s="52">
        <v>0</v>
      </c>
      <c r="BF3" s="51">
        <v>0</v>
      </c>
      <c r="BG3" s="52">
        <v>0</v>
      </c>
      <c r="BH3" s="51">
        <v>0</v>
      </c>
      <c r="BI3" s="52">
        <v>0</v>
      </c>
      <c r="BJ3" s="51">
        <v>25</v>
      </c>
      <c r="BK3" s="52">
        <v>100</v>
      </c>
      <c r="BL3" s="51">
        <v>25</v>
      </c>
    </row>
    <row r="4" spans="1:64" ht="15" customHeight="1">
      <c r="A4" s="84" t="s">
        <v>213</v>
      </c>
      <c r="B4" s="84" t="s">
        <v>217</v>
      </c>
      <c r="C4" s="53"/>
      <c r="D4" s="54"/>
      <c r="E4" s="65"/>
      <c r="F4" s="55"/>
      <c r="G4" s="53"/>
      <c r="H4" s="57"/>
      <c r="I4" s="56"/>
      <c r="J4" s="56"/>
      <c r="K4" s="36" t="s">
        <v>65</v>
      </c>
      <c r="L4" s="83">
        <v>4</v>
      </c>
      <c r="M4" s="83"/>
      <c r="N4" s="63"/>
      <c r="O4" s="86" t="s">
        <v>219</v>
      </c>
      <c r="P4" s="88">
        <v>43473.95180555555</v>
      </c>
      <c r="Q4" s="86" t="s">
        <v>221</v>
      </c>
      <c r="R4" s="90" t="s">
        <v>234</v>
      </c>
      <c r="S4" s="86" t="s">
        <v>246</v>
      </c>
      <c r="T4" s="86"/>
      <c r="U4" s="86"/>
      <c r="V4" s="90" t="s">
        <v>261</v>
      </c>
      <c r="W4" s="88">
        <v>43473.95180555555</v>
      </c>
      <c r="X4" s="90" t="s">
        <v>265</v>
      </c>
      <c r="Y4" s="86">
        <v>33.76558725</v>
      </c>
      <c r="Z4" s="86">
        <v>-116.2301668</v>
      </c>
      <c r="AA4" s="92" t="s">
        <v>278</v>
      </c>
      <c r="AB4" s="86"/>
      <c r="AC4" s="86" t="b">
        <v>0</v>
      </c>
      <c r="AD4" s="86">
        <v>0</v>
      </c>
      <c r="AE4" s="92" t="s">
        <v>290</v>
      </c>
      <c r="AF4" s="86" t="b">
        <v>0</v>
      </c>
      <c r="AG4" s="86" t="s">
        <v>291</v>
      </c>
      <c r="AH4" s="86"/>
      <c r="AI4" s="92" t="s">
        <v>290</v>
      </c>
      <c r="AJ4" s="86" t="b">
        <v>0</v>
      </c>
      <c r="AK4" s="86">
        <v>0</v>
      </c>
      <c r="AL4" s="92" t="s">
        <v>290</v>
      </c>
      <c r="AM4" s="86" t="s">
        <v>292</v>
      </c>
      <c r="AN4" s="86" t="b">
        <v>0</v>
      </c>
      <c r="AO4" s="92" t="s">
        <v>278</v>
      </c>
      <c r="AP4" s="86" t="s">
        <v>176</v>
      </c>
      <c r="AQ4" s="86">
        <v>0</v>
      </c>
      <c r="AR4" s="86">
        <v>0</v>
      </c>
      <c r="AS4" s="86" t="s">
        <v>294</v>
      </c>
      <c r="AT4" s="86" t="s">
        <v>295</v>
      </c>
      <c r="AU4" s="86" t="s">
        <v>296</v>
      </c>
      <c r="AV4" s="86" t="s">
        <v>298</v>
      </c>
      <c r="AW4" s="86" t="s">
        <v>300</v>
      </c>
      <c r="AX4" s="86" t="s">
        <v>302</v>
      </c>
      <c r="AY4" s="86" t="s">
        <v>304</v>
      </c>
      <c r="AZ4" s="90" t="s">
        <v>306</v>
      </c>
      <c r="BA4">
        <v>1</v>
      </c>
      <c r="BB4" s="85" t="str">
        <f>REPLACE(INDEX(GroupVertices[Group],MATCH(Edges24[[#This Row],[Vertex 1]],GroupVertices[Vertex],0)),1,1,"")</f>
        <v>3</v>
      </c>
      <c r="BC4" s="85" t="str">
        <f>REPLACE(INDEX(GroupVertices[Group],MATCH(Edges24[[#This Row],[Vertex 2]],GroupVertices[Vertex],0)),1,1,"")</f>
        <v>3</v>
      </c>
      <c r="BD4" s="51">
        <v>0</v>
      </c>
      <c r="BE4" s="52">
        <v>0</v>
      </c>
      <c r="BF4" s="51">
        <v>1</v>
      </c>
      <c r="BG4" s="52">
        <v>11.11111111111111</v>
      </c>
      <c r="BH4" s="51">
        <v>0</v>
      </c>
      <c r="BI4" s="52">
        <v>0</v>
      </c>
      <c r="BJ4" s="51">
        <v>8</v>
      </c>
      <c r="BK4" s="52">
        <v>88.88888888888889</v>
      </c>
      <c r="BL4" s="51">
        <v>9</v>
      </c>
    </row>
    <row r="5" spans="1:64" ht="15">
      <c r="A5" s="84" t="s">
        <v>213</v>
      </c>
      <c r="B5" s="84" t="s">
        <v>216</v>
      </c>
      <c r="C5" s="53"/>
      <c r="D5" s="54"/>
      <c r="E5" s="65"/>
      <c r="F5" s="55"/>
      <c r="G5" s="53"/>
      <c r="H5" s="57"/>
      <c r="I5" s="56"/>
      <c r="J5" s="56"/>
      <c r="K5" s="36" t="s">
        <v>65</v>
      </c>
      <c r="L5" s="83">
        <v>5</v>
      </c>
      <c r="M5" s="83"/>
      <c r="N5" s="63"/>
      <c r="O5" s="86" t="s">
        <v>219</v>
      </c>
      <c r="P5" s="88">
        <v>43473.95180555555</v>
      </c>
      <c r="Q5" s="86" t="s">
        <v>221</v>
      </c>
      <c r="R5" s="90" t="s">
        <v>234</v>
      </c>
      <c r="S5" s="86" t="s">
        <v>246</v>
      </c>
      <c r="T5" s="86"/>
      <c r="U5" s="86"/>
      <c r="V5" s="90" t="s">
        <v>261</v>
      </c>
      <c r="W5" s="88">
        <v>43473.95180555555</v>
      </c>
      <c r="X5" s="90" t="s">
        <v>265</v>
      </c>
      <c r="Y5" s="86">
        <v>33.76558725</v>
      </c>
      <c r="Z5" s="86">
        <v>-116.2301668</v>
      </c>
      <c r="AA5" s="92" t="s">
        <v>278</v>
      </c>
      <c r="AB5" s="86"/>
      <c r="AC5" s="86" t="b">
        <v>0</v>
      </c>
      <c r="AD5" s="86">
        <v>0</v>
      </c>
      <c r="AE5" s="92" t="s">
        <v>290</v>
      </c>
      <c r="AF5" s="86" t="b">
        <v>0</v>
      </c>
      <c r="AG5" s="86" t="s">
        <v>291</v>
      </c>
      <c r="AH5" s="86"/>
      <c r="AI5" s="92" t="s">
        <v>290</v>
      </c>
      <c r="AJ5" s="86" t="b">
        <v>0</v>
      </c>
      <c r="AK5" s="86">
        <v>0</v>
      </c>
      <c r="AL5" s="92" t="s">
        <v>290</v>
      </c>
      <c r="AM5" s="86" t="s">
        <v>292</v>
      </c>
      <c r="AN5" s="86" t="b">
        <v>0</v>
      </c>
      <c r="AO5" s="92" t="s">
        <v>278</v>
      </c>
      <c r="AP5" s="86" t="s">
        <v>176</v>
      </c>
      <c r="AQ5" s="86">
        <v>0</v>
      </c>
      <c r="AR5" s="86">
        <v>0</v>
      </c>
      <c r="AS5" s="86" t="s">
        <v>294</v>
      </c>
      <c r="AT5" s="86" t="s">
        <v>295</v>
      </c>
      <c r="AU5" s="86" t="s">
        <v>296</v>
      </c>
      <c r="AV5" s="86" t="s">
        <v>298</v>
      </c>
      <c r="AW5" s="86" t="s">
        <v>300</v>
      </c>
      <c r="AX5" s="86" t="s">
        <v>302</v>
      </c>
      <c r="AY5" s="86" t="s">
        <v>304</v>
      </c>
      <c r="AZ5" s="90" t="s">
        <v>306</v>
      </c>
      <c r="BA5">
        <v>1</v>
      </c>
      <c r="BB5" s="85" t="str">
        <f>REPLACE(INDEX(GroupVertices[Group],MATCH(Edges24[[#This Row],[Vertex 1]],GroupVertices[Vertex],0)),1,1,"")</f>
        <v>3</v>
      </c>
      <c r="BC5" s="85" t="str">
        <f>REPLACE(INDEX(GroupVertices[Group],MATCH(Edges24[[#This Row],[Vertex 2]],GroupVertices[Vertex],0)),1,1,"")</f>
        <v>1</v>
      </c>
      <c r="BD5" s="51"/>
      <c r="BE5" s="52"/>
      <c r="BF5" s="51"/>
      <c r="BG5" s="52"/>
      <c r="BH5" s="51"/>
      <c r="BI5" s="52"/>
      <c r="BJ5" s="51"/>
      <c r="BK5" s="52"/>
      <c r="BL5" s="51"/>
    </row>
    <row r="6" spans="1:64" ht="15">
      <c r="A6" s="84" t="s">
        <v>214</v>
      </c>
      <c r="B6" s="84" t="s">
        <v>216</v>
      </c>
      <c r="C6" s="53"/>
      <c r="D6" s="54"/>
      <c r="E6" s="65"/>
      <c r="F6" s="55"/>
      <c r="G6" s="53"/>
      <c r="H6" s="57"/>
      <c r="I6" s="56"/>
      <c r="J6" s="56"/>
      <c r="K6" s="36" t="s">
        <v>65</v>
      </c>
      <c r="L6" s="83">
        <v>6</v>
      </c>
      <c r="M6" s="83"/>
      <c r="N6" s="63"/>
      <c r="O6" s="86" t="s">
        <v>219</v>
      </c>
      <c r="P6" s="88">
        <v>43479.88475694445</v>
      </c>
      <c r="Q6" s="86" t="s">
        <v>222</v>
      </c>
      <c r="R6" s="86" t="s">
        <v>235</v>
      </c>
      <c r="S6" s="86" t="s">
        <v>247</v>
      </c>
      <c r="T6" s="86"/>
      <c r="U6" s="86"/>
      <c r="V6" s="90" t="s">
        <v>262</v>
      </c>
      <c r="W6" s="88">
        <v>43479.88475694445</v>
      </c>
      <c r="X6" s="90" t="s">
        <v>266</v>
      </c>
      <c r="Y6" s="86"/>
      <c r="Z6" s="86"/>
      <c r="AA6" s="92" t="s">
        <v>279</v>
      </c>
      <c r="AB6" s="86"/>
      <c r="AC6" s="86" t="b">
        <v>0</v>
      </c>
      <c r="AD6" s="86">
        <v>0</v>
      </c>
      <c r="AE6" s="92" t="s">
        <v>290</v>
      </c>
      <c r="AF6" s="86" t="b">
        <v>0</v>
      </c>
      <c r="AG6" s="86" t="s">
        <v>291</v>
      </c>
      <c r="AH6" s="86"/>
      <c r="AI6" s="92" t="s">
        <v>290</v>
      </c>
      <c r="AJ6" s="86" t="b">
        <v>0</v>
      </c>
      <c r="AK6" s="86">
        <v>0</v>
      </c>
      <c r="AL6" s="92" t="s">
        <v>290</v>
      </c>
      <c r="AM6" s="86" t="s">
        <v>292</v>
      </c>
      <c r="AN6" s="86" t="b">
        <v>0</v>
      </c>
      <c r="AO6" s="92" t="s">
        <v>279</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2</v>
      </c>
      <c r="BE6" s="52">
        <v>22.22222222222222</v>
      </c>
      <c r="BF6" s="51">
        <v>0</v>
      </c>
      <c r="BG6" s="52">
        <v>0</v>
      </c>
      <c r="BH6" s="51">
        <v>0</v>
      </c>
      <c r="BI6" s="52">
        <v>0</v>
      </c>
      <c r="BJ6" s="51">
        <v>7</v>
      </c>
      <c r="BK6" s="52">
        <v>77.77777777777777</v>
      </c>
      <c r="BL6" s="51">
        <v>9</v>
      </c>
    </row>
    <row r="7" spans="1:64" ht="15">
      <c r="A7" s="84" t="s">
        <v>215</v>
      </c>
      <c r="B7" s="84" t="s">
        <v>216</v>
      </c>
      <c r="C7" s="53"/>
      <c r="D7" s="54"/>
      <c r="E7" s="65"/>
      <c r="F7" s="55"/>
      <c r="G7" s="53"/>
      <c r="H7" s="57"/>
      <c r="I7" s="56"/>
      <c r="J7" s="56"/>
      <c r="K7" s="36" t="s">
        <v>65</v>
      </c>
      <c r="L7" s="83">
        <v>7</v>
      </c>
      <c r="M7" s="83"/>
      <c r="N7" s="63"/>
      <c r="O7" s="86" t="s">
        <v>219</v>
      </c>
      <c r="P7" s="88">
        <v>43471.09101851852</v>
      </c>
      <c r="Q7" s="86" t="s">
        <v>223</v>
      </c>
      <c r="R7" s="90" t="s">
        <v>236</v>
      </c>
      <c r="S7" s="86" t="s">
        <v>246</v>
      </c>
      <c r="T7" s="86" t="s">
        <v>250</v>
      </c>
      <c r="U7" s="86"/>
      <c r="V7" s="90" t="s">
        <v>263</v>
      </c>
      <c r="W7" s="88">
        <v>43471.09101851852</v>
      </c>
      <c r="X7" s="90" t="s">
        <v>267</v>
      </c>
      <c r="Y7" s="86"/>
      <c r="Z7" s="86"/>
      <c r="AA7" s="92" t="s">
        <v>280</v>
      </c>
      <c r="AB7" s="86"/>
      <c r="AC7" s="86" t="b">
        <v>0</v>
      </c>
      <c r="AD7" s="86">
        <v>0</v>
      </c>
      <c r="AE7" s="92" t="s">
        <v>290</v>
      </c>
      <c r="AF7" s="86" t="b">
        <v>0</v>
      </c>
      <c r="AG7" s="86" t="s">
        <v>291</v>
      </c>
      <c r="AH7" s="86"/>
      <c r="AI7" s="92" t="s">
        <v>290</v>
      </c>
      <c r="AJ7" s="86" t="b">
        <v>0</v>
      </c>
      <c r="AK7" s="86">
        <v>0</v>
      </c>
      <c r="AL7" s="92" t="s">
        <v>290</v>
      </c>
      <c r="AM7" s="86" t="s">
        <v>292</v>
      </c>
      <c r="AN7" s="86" t="b">
        <v>0</v>
      </c>
      <c r="AO7" s="92" t="s">
        <v>280</v>
      </c>
      <c r="AP7" s="86" t="s">
        <v>176</v>
      </c>
      <c r="AQ7" s="86">
        <v>0</v>
      </c>
      <c r="AR7" s="86">
        <v>0</v>
      </c>
      <c r="AS7" s="86"/>
      <c r="AT7" s="86"/>
      <c r="AU7" s="86"/>
      <c r="AV7" s="86"/>
      <c r="AW7" s="86"/>
      <c r="AX7" s="86"/>
      <c r="AY7" s="86"/>
      <c r="AZ7" s="86"/>
      <c r="BA7">
        <v>3</v>
      </c>
      <c r="BB7" s="85" t="str">
        <f>REPLACE(INDEX(GroupVertices[Group],MATCH(Edges24[[#This Row],[Vertex 1]],GroupVertices[Vertex],0)),1,1,"")</f>
        <v>2</v>
      </c>
      <c r="BC7" s="85" t="str">
        <f>REPLACE(INDEX(GroupVertices[Group],MATCH(Edges24[[#This Row],[Vertex 2]],GroupVertices[Vertex],0)),1,1,"")</f>
        <v>1</v>
      </c>
      <c r="BD7" s="51"/>
      <c r="BE7" s="52"/>
      <c r="BF7" s="51"/>
      <c r="BG7" s="52"/>
      <c r="BH7" s="51"/>
      <c r="BI7" s="52"/>
      <c r="BJ7" s="51"/>
      <c r="BK7" s="52"/>
      <c r="BL7" s="51"/>
    </row>
    <row r="8" spans="1:64" ht="15">
      <c r="A8" s="84" t="s">
        <v>215</v>
      </c>
      <c r="B8" s="84" t="s">
        <v>216</v>
      </c>
      <c r="C8" s="53"/>
      <c r="D8" s="54"/>
      <c r="E8" s="65"/>
      <c r="F8" s="55"/>
      <c r="G8" s="53"/>
      <c r="H8" s="57"/>
      <c r="I8" s="56"/>
      <c r="J8" s="56"/>
      <c r="K8" s="36" t="s">
        <v>65</v>
      </c>
      <c r="L8" s="83">
        <v>8</v>
      </c>
      <c r="M8" s="83"/>
      <c r="N8" s="63"/>
      <c r="O8" s="86" t="s">
        <v>219</v>
      </c>
      <c r="P8" s="88">
        <v>43471.091840277775</v>
      </c>
      <c r="Q8" s="86" t="s">
        <v>224</v>
      </c>
      <c r="R8" s="90" t="s">
        <v>237</v>
      </c>
      <c r="S8" s="86" t="s">
        <v>246</v>
      </c>
      <c r="T8" s="86" t="s">
        <v>251</v>
      </c>
      <c r="U8" s="86"/>
      <c r="V8" s="90" t="s">
        <v>263</v>
      </c>
      <c r="W8" s="88">
        <v>43471.091840277775</v>
      </c>
      <c r="X8" s="90" t="s">
        <v>268</v>
      </c>
      <c r="Y8" s="86"/>
      <c r="Z8" s="86"/>
      <c r="AA8" s="92" t="s">
        <v>281</v>
      </c>
      <c r="AB8" s="86"/>
      <c r="AC8" s="86" t="b">
        <v>0</v>
      </c>
      <c r="AD8" s="86">
        <v>0</v>
      </c>
      <c r="AE8" s="92" t="s">
        <v>290</v>
      </c>
      <c r="AF8" s="86" t="b">
        <v>0</v>
      </c>
      <c r="AG8" s="86" t="s">
        <v>291</v>
      </c>
      <c r="AH8" s="86"/>
      <c r="AI8" s="92" t="s">
        <v>290</v>
      </c>
      <c r="AJ8" s="86" t="b">
        <v>0</v>
      </c>
      <c r="AK8" s="86">
        <v>0</v>
      </c>
      <c r="AL8" s="92" t="s">
        <v>290</v>
      </c>
      <c r="AM8" s="86" t="s">
        <v>292</v>
      </c>
      <c r="AN8" s="86" t="b">
        <v>0</v>
      </c>
      <c r="AO8" s="92" t="s">
        <v>281</v>
      </c>
      <c r="AP8" s="86" t="s">
        <v>176</v>
      </c>
      <c r="AQ8" s="86">
        <v>0</v>
      </c>
      <c r="AR8" s="86">
        <v>0</v>
      </c>
      <c r="AS8" s="86"/>
      <c r="AT8" s="86"/>
      <c r="AU8" s="86"/>
      <c r="AV8" s="86"/>
      <c r="AW8" s="86"/>
      <c r="AX8" s="86"/>
      <c r="AY8" s="86"/>
      <c r="AZ8" s="86"/>
      <c r="BA8">
        <v>3</v>
      </c>
      <c r="BB8" s="85" t="str">
        <f>REPLACE(INDEX(GroupVertices[Group],MATCH(Edges24[[#This Row],[Vertex 1]],GroupVertices[Vertex],0)),1,1,"")</f>
        <v>2</v>
      </c>
      <c r="BC8" s="85" t="str">
        <f>REPLACE(INDEX(GroupVertices[Group],MATCH(Edges24[[#This Row],[Vertex 2]],GroupVertices[Vertex],0)),1,1,"")</f>
        <v>1</v>
      </c>
      <c r="BD8" s="51"/>
      <c r="BE8" s="52"/>
      <c r="BF8" s="51"/>
      <c r="BG8" s="52"/>
      <c r="BH8" s="51"/>
      <c r="BI8" s="52"/>
      <c r="BJ8" s="51"/>
      <c r="BK8" s="52"/>
      <c r="BL8" s="51"/>
    </row>
    <row r="9" spans="1:64" ht="15">
      <c r="A9" s="84" t="s">
        <v>215</v>
      </c>
      <c r="B9" s="84" t="s">
        <v>216</v>
      </c>
      <c r="C9" s="53"/>
      <c r="D9" s="54"/>
      <c r="E9" s="65"/>
      <c r="F9" s="55"/>
      <c r="G9" s="53"/>
      <c r="H9" s="57"/>
      <c r="I9" s="56"/>
      <c r="J9" s="56"/>
      <c r="K9" s="36" t="s">
        <v>65</v>
      </c>
      <c r="L9" s="83">
        <v>9</v>
      </c>
      <c r="M9" s="83"/>
      <c r="N9" s="63"/>
      <c r="O9" s="86" t="s">
        <v>219</v>
      </c>
      <c r="P9" s="88">
        <v>43481.925092592595</v>
      </c>
      <c r="Q9" s="86" t="s">
        <v>225</v>
      </c>
      <c r="R9" s="90" t="s">
        <v>238</v>
      </c>
      <c r="S9" s="86" t="s">
        <v>246</v>
      </c>
      <c r="T9" s="86" t="s">
        <v>252</v>
      </c>
      <c r="U9" s="86"/>
      <c r="V9" s="90" t="s">
        <v>263</v>
      </c>
      <c r="W9" s="88">
        <v>43481.925092592595</v>
      </c>
      <c r="X9" s="90" t="s">
        <v>269</v>
      </c>
      <c r="Y9" s="86"/>
      <c r="Z9" s="86"/>
      <c r="AA9" s="92" t="s">
        <v>282</v>
      </c>
      <c r="AB9" s="86"/>
      <c r="AC9" s="86" t="b">
        <v>0</v>
      </c>
      <c r="AD9" s="86">
        <v>0</v>
      </c>
      <c r="AE9" s="92" t="s">
        <v>290</v>
      </c>
      <c r="AF9" s="86" t="b">
        <v>0</v>
      </c>
      <c r="AG9" s="86" t="s">
        <v>291</v>
      </c>
      <c r="AH9" s="86"/>
      <c r="AI9" s="92" t="s">
        <v>290</v>
      </c>
      <c r="AJ9" s="86" t="b">
        <v>0</v>
      </c>
      <c r="AK9" s="86">
        <v>0</v>
      </c>
      <c r="AL9" s="92" t="s">
        <v>290</v>
      </c>
      <c r="AM9" s="86" t="s">
        <v>292</v>
      </c>
      <c r="AN9" s="86" t="b">
        <v>0</v>
      </c>
      <c r="AO9" s="92" t="s">
        <v>282</v>
      </c>
      <c r="AP9" s="86" t="s">
        <v>176</v>
      </c>
      <c r="AQ9" s="86">
        <v>0</v>
      </c>
      <c r="AR9" s="86">
        <v>0</v>
      </c>
      <c r="AS9" s="86"/>
      <c r="AT9" s="86"/>
      <c r="AU9" s="86"/>
      <c r="AV9" s="86"/>
      <c r="AW9" s="86"/>
      <c r="AX9" s="86"/>
      <c r="AY9" s="86"/>
      <c r="AZ9" s="86"/>
      <c r="BA9">
        <v>3</v>
      </c>
      <c r="BB9" s="85" t="str">
        <f>REPLACE(INDEX(GroupVertices[Group],MATCH(Edges24[[#This Row],[Vertex 1]],GroupVertices[Vertex],0)),1,1,"")</f>
        <v>2</v>
      </c>
      <c r="BC9" s="85" t="str">
        <f>REPLACE(INDEX(GroupVertices[Group],MATCH(Edges24[[#This Row],[Vertex 2]],GroupVertices[Vertex],0)),1,1,"")</f>
        <v>1</v>
      </c>
      <c r="BD9" s="51"/>
      <c r="BE9" s="52"/>
      <c r="BF9" s="51"/>
      <c r="BG9" s="52"/>
      <c r="BH9" s="51"/>
      <c r="BI9" s="52"/>
      <c r="BJ9" s="51"/>
      <c r="BK9" s="52"/>
      <c r="BL9" s="51"/>
    </row>
    <row r="10" spans="1:64" ht="15">
      <c r="A10" s="84" t="s">
        <v>215</v>
      </c>
      <c r="B10" s="84" t="s">
        <v>218</v>
      </c>
      <c r="C10" s="53"/>
      <c r="D10" s="54"/>
      <c r="E10" s="65"/>
      <c r="F10" s="55"/>
      <c r="G10" s="53"/>
      <c r="H10" s="57"/>
      <c r="I10" s="56"/>
      <c r="J10" s="56"/>
      <c r="K10" s="36" t="s">
        <v>65</v>
      </c>
      <c r="L10" s="83">
        <v>10</v>
      </c>
      <c r="M10" s="83"/>
      <c r="N10" s="63"/>
      <c r="O10" s="86" t="s">
        <v>219</v>
      </c>
      <c r="P10" s="88">
        <v>43471.09101851852</v>
      </c>
      <c r="Q10" s="86" t="s">
        <v>223</v>
      </c>
      <c r="R10" s="90" t="s">
        <v>236</v>
      </c>
      <c r="S10" s="86" t="s">
        <v>246</v>
      </c>
      <c r="T10" s="86" t="s">
        <v>250</v>
      </c>
      <c r="U10" s="86"/>
      <c r="V10" s="90" t="s">
        <v>263</v>
      </c>
      <c r="W10" s="88">
        <v>43471.09101851852</v>
      </c>
      <c r="X10" s="90" t="s">
        <v>267</v>
      </c>
      <c r="Y10" s="86"/>
      <c r="Z10" s="86"/>
      <c r="AA10" s="92" t="s">
        <v>280</v>
      </c>
      <c r="AB10" s="86"/>
      <c r="AC10" s="86" t="b">
        <v>0</v>
      </c>
      <c r="AD10" s="86">
        <v>0</v>
      </c>
      <c r="AE10" s="92" t="s">
        <v>290</v>
      </c>
      <c r="AF10" s="86" t="b">
        <v>0</v>
      </c>
      <c r="AG10" s="86" t="s">
        <v>291</v>
      </c>
      <c r="AH10" s="86"/>
      <c r="AI10" s="92" t="s">
        <v>290</v>
      </c>
      <c r="AJ10" s="86" t="b">
        <v>0</v>
      </c>
      <c r="AK10" s="86">
        <v>0</v>
      </c>
      <c r="AL10" s="92" t="s">
        <v>290</v>
      </c>
      <c r="AM10" s="86" t="s">
        <v>292</v>
      </c>
      <c r="AN10" s="86" t="b">
        <v>0</v>
      </c>
      <c r="AO10" s="92" t="s">
        <v>280</v>
      </c>
      <c r="AP10" s="86" t="s">
        <v>176</v>
      </c>
      <c r="AQ10" s="86">
        <v>0</v>
      </c>
      <c r="AR10" s="86">
        <v>0</v>
      </c>
      <c r="AS10" s="86"/>
      <c r="AT10" s="86"/>
      <c r="AU10" s="86"/>
      <c r="AV10" s="86"/>
      <c r="AW10" s="86"/>
      <c r="AX10" s="86"/>
      <c r="AY10" s="86"/>
      <c r="AZ10" s="86"/>
      <c r="BA10">
        <v>3</v>
      </c>
      <c r="BB10" s="85" t="str">
        <f>REPLACE(INDEX(GroupVertices[Group],MATCH(Edges24[[#This Row],[Vertex 1]],GroupVertices[Vertex],0)),1,1,"")</f>
        <v>2</v>
      </c>
      <c r="BC10" s="85" t="str">
        <f>REPLACE(INDEX(GroupVertices[Group],MATCH(Edges24[[#This Row],[Vertex 2]],GroupVertices[Vertex],0)),1,1,"")</f>
        <v>2</v>
      </c>
      <c r="BD10" s="51">
        <v>0</v>
      </c>
      <c r="BE10" s="52">
        <v>0</v>
      </c>
      <c r="BF10" s="51">
        <v>1</v>
      </c>
      <c r="BG10" s="52">
        <v>5.555555555555555</v>
      </c>
      <c r="BH10" s="51">
        <v>0</v>
      </c>
      <c r="BI10" s="52">
        <v>0</v>
      </c>
      <c r="BJ10" s="51">
        <v>17</v>
      </c>
      <c r="BK10" s="52">
        <v>94.44444444444444</v>
      </c>
      <c r="BL10" s="51">
        <v>18</v>
      </c>
    </row>
    <row r="11" spans="1:64" ht="15">
      <c r="A11" s="84" t="s">
        <v>215</v>
      </c>
      <c r="B11" s="84" t="s">
        <v>218</v>
      </c>
      <c r="C11" s="53"/>
      <c r="D11" s="54"/>
      <c r="E11" s="65"/>
      <c r="F11" s="55"/>
      <c r="G11" s="53"/>
      <c r="H11" s="57"/>
      <c r="I11" s="56"/>
      <c r="J11" s="56"/>
      <c r="K11" s="36" t="s">
        <v>65</v>
      </c>
      <c r="L11" s="83">
        <v>11</v>
      </c>
      <c r="M11" s="83"/>
      <c r="N11" s="63"/>
      <c r="O11" s="86" t="s">
        <v>219</v>
      </c>
      <c r="P11" s="88">
        <v>43471.091840277775</v>
      </c>
      <c r="Q11" s="86" t="s">
        <v>224</v>
      </c>
      <c r="R11" s="90" t="s">
        <v>237</v>
      </c>
      <c r="S11" s="86" t="s">
        <v>246</v>
      </c>
      <c r="T11" s="86" t="s">
        <v>251</v>
      </c>
      <c r="U11" s="86"/>
      <c r="V11" s="90" t="s">
        <v>263</v>
      </c>
      <c r="W11" s="88">
        <v>43471.091840277775</v>
      </c>
      <c r="X11" s="90" t="s">
        <v>268</v>
      </c>
      <c r="Y11" s="86"/>
      <c r="Z11" s="86"/>
      <c r="AA11" s="92" t="s">
        <v>281</v>
      </c>
      <c r="AB11" s="86"/>
      <c r="AC11" s="86" t="b">
        <v>0</v>
      </c>
      <c r="AD11" s="86">
        <v>0</v>
      </c>
      <c r="AE11" s="92" t="s">
        <v>290</v>
      </c>
      <c r="AF11" s="86" t="b">
        <v>0</v>
      </c>
      <c r="AG11" s="86" t="s">
        <v>291</v>
      </c>
      <c r="AH11" s="86"/>
      <c r="AI11" s="92" t="s">
        <v>290</v>
      </c>
      <c r="AJ11" s="86" t="b">
        <v>0</v>
      </c>
      <c r="AK11" s="86">
        <v>0</v>
      </c>
      <c r="AL11" s="92" t="s">
        <v>290</v>
      </c>
      <c r="AM11" s="86" t="s">
        <v>292</v>
      </c>
      <c r="AN11" s="86" t="b">
        <v>0</v>
      </c>
      <c r="AO11" s="92" t="s">
        <v>281</v>
      </c>
      <c r="AP11" s="86" t="s">
        <v>176</v>
      </c>
      <c r="AQ11" s="86">
        <v>0</v>
      </c>
      <c r="AR11" s="86">
        <v>0</v>
      </c>
      <c r="AS11" s="86"/>
      <c r="AT11" s="86"/>
      <c r="AU11" s="86"/>
      <c r="AV11" s="86"/>
      <c r="AW11" s="86"/>
      <c r="AX11" s="86"/>
      <c r="AY11" s="86"/>
      <c r="AZ11" s="86"/>
      <c r="BA11">
        <v>3</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16</v>
      </c>
      <c r="BK11" s="52">
        <v>100</v>
      </c>
      <c r="BL11" s="51">
        <v>16</v>
      </c>
    </row>
    <row r="12" spans="1:64" ht="15">
      <c r="A12" s="84" t="s">
        <v>215</v>
      </c>
      <c r="B12" s="84" t="s">
        <v>218</v>
      </c>
      <c r="C12" s="53"/>
      <c r="D12" s="54"/>
      <c r="E12" s="65"/>
      <c r="F12" s="55"/>
      <c r="G12" s="53"/>
      <c r="H12" s="57"/>
      <c r="I12" s="56"/>
      <c r="J12" s="56"/>
      <c r="K12" s="36" t="s">
        <v>65</v>
      </c>
      <c r="L12" s="83">
        <v>12</v>
      </c>
      <c r="M12" s="83"/>
      <c r="N12" s="63"/>
      <c r="O12" s="86" t="s">
        <v>219</v>
      </c>
      <c r="P12" s="88">
        <v>43481.925092592595</v>
      </c>
      <c r="Q12" s="86" t="s">
        <v>225</v>
      </c>
      <c r="R12" s="90" t="s">
        <v>238</v>
      </c>
      <c r="S12" s="86" t="s">
        <v>246</v>
      </c>
      <c r="T12" s="86" t="s">
        <v>252</v>
      </c>
      <c r="U12" s="86"/>
      <c r="V12" s="90" t="s">
        <v>263</v>
      </c>
      <c r="W12" s="88">
        <v>43481.925092592595</v>
      </c>
      <c r="X12" s="90" t="s">
        <v>269</v>
      </c>
      <c r="Y12" s="86"/>
      <c r="Z12" s="86"/>
      <c r="AA12" s="92" t="s">
        <v>282</v>
      </c>
      <c r="AB12" s="86"/>
      <c r="AC12" s="86" t="b">
        <v>0</v>
      </c>
      <c r="AD12" s="86">
        <v>0</v>
      </c>
      <c r="AE12" s="92" t="s">
        <v>290</v>
      </c>
      <c r="AF12" s="86" t="b">
        <v>0</v>
      </c>
      <c r="AG12" s="86" t="s">
        <v>291</v>
      </c>
      <c r="AH12" s="86"/>
      <c r="AI12" s="92" t="s">
        <v>290</v>
      </c>
      <c r="AJ12" s="86" t="b">
        <v>0</v>
      </c>
      <c r="AK12" s="86">
        <v>0</v>
      </c>
      <c r="AL12" s="92" t="s">
        <v>290</v>
      </c>
      <c r="AM12" s="86" t="s">
        <v>292</v>
      </c>
      <c r="AN12" s="86" t="b">
        <v>0</v>
      </c>
      <c r="AO12" s="92" t="s">
        <v>282</v>
      </c>
      <c r="AP12" s="86" t="s">
        <v>176</v>
      </c>
      <c r="AQ12" s="86">
        <v>0</v>
      </c>
      <c r="AR12" s="86">
        <v>0</v>
      </c>
      <c r="AS12" s="86"/>
      <c r="AT12" s="86"/>
      <c r="AU12" s="86"/>
      <c r="AV12" s="86"/>
      <c r="AW12" s="86"/>
      <c r="AX12" s="86"/>
      <c r="AY12" s="86"/>
      <c r="AZ12" s="86"/>
      <c r="BA12">
        <v>3</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20</v>
      </c>
      <c r="BK12" s="52">
        <v>100</v>
      </c>
      <c r="BL12" s="51">
        <v>20</v>
      </c>
    </row>
    <row r="13" spans="1:64" ht="15">
      <c r="A13" s="84" t="s">
        <v>215</v>
      </c>
      <c r="B13" s="84" t="s">
        <v>215</v>
      </c>
      <c r="C13" s="53"/>
      <c r="D13" s="54"/>
      <c r="E13" s="65"/>
      <c r="F13" s="55"/>
      <c r="G13" s="53"/>
      <c r="H13" s="57"/>
      <c r="I13" s="56"/>
      <c r="J13" s="56"/>
      <c r="K13" s="36" t="s">
        <v>65</v>
      </c>
      <c r="L13" s="83">
        <v>13</v>
      </c>
      <c r="M13" s="83"/>
      <c r="N13" s="63"/>
      <c r="O13" s="86" t="s">
        <v>176</v>
      </c>
      <c r="P13" s="88">
        <v>43470.196238425924</v>
      </c>
      <c r="Q13" s="86" t="s">
        <v>226</v>
      </c>
      <c r="R13" s="90" t="s">
        <v>239</v>
      </c>
      <c r="S13" s="86" t="s">
        <v>248</v>
      </c>
      <c r="T13" s="86" t="s">
        <v>253</v>
      </c>
      <c r="U13" s="86"/>
      <c r="V13" s="90" t="s">
        <v>263</v>
      </c>
      <c r="W13" s="88">
        <v>43470.196238425924</v>
      </c>
      <c r="X13" s="90" t="s">
        <v>270</v>
      </c>
      <c r="Y13" s="86"/>
      <c r="Z13" s="86"/>
      <c r="AA13" s="92" t="s">
        <v>283</v>
      </c>
      <c r="AB13" s="86"/>
      <c r="AC13" s="86" t="b">
        <v>0</v>
      </c>
      <c r="AD13" s="86">
        <v>0</v>
      </c>
      <c r="AE13" s="92" t="s">
        <v>290</v>
      </c>
      <c r="AF13" s="86" t="b">
        <v>0</v>
      </c>
      <c r="AG13" s="86" t="s">
        <v>291</v>
      </c>
      <c r="AH13" s="86"/>
      <c r="AI13" s="92" t="s">
        <v>290</v>
      </c>
      <c r="AJ13" s="86" t="b">
        <v>0</v>
      </c>
      <c r="AK13" s="86">
        <v>0</v>
      </c>
      <c r="AL13" s="92" t="s">
        <v>290</v>
      </c>
      <c r="AM13" s="86" t="s">
        <v>292</v>
      </c>
      <c r="AN13" s="86" t="b">
        <v>1</v>
      </c>
      <c r="AO13" s="92" t="s">
        <v>283</v>
      </c>
      <c r="AP13" s="86" t="s">
        <v>176</v>
      </c>
      <c r="AQ13" s="86">
        <v>0</v>
      </c>
      <c r="AR13" s="86">
        <v>0</v>
      </c>
      <c r="AS13" s="86"/>
      <c r="AT13" s="86"/>
      <c r="AU13" s="86"/>
      <c r="AV13" s="86"/>
      <c r="AW13" s="86"/>
      <c r="AX13" s="86"/>
      <c r="AY13" s="86"/>
      <c r="AZ13" s="86"/>
      <c r="BA13">
        <v>7</v>
      </c>
      <c r="BB13" s="85" t="str">
        <f>REPLACE(INDEX(GroupVertices[Group],MATCH(Edges24[[#This Row],[Vertex 1]],GroupVertices[Vertex],0)),1,1,"")</f>
        <v>2</v>
      </c>
      <c r="BC13" s="85" t="str">
        <f>REPLACE(INDEX(GroupVertices[Group],MATCH(Edges24[[#This Row],[Vertex 2]],GroupVertices[Vertex],0)),1,1,"")</f>
        <v>2</v>
      </c>
      <c r="BD13" s="51">
        <v>0</v>
      </c>
      <c r="BE13" s="52">
        <v>0</v>
      </c>
      <c r="BF13" s="51">
        <v>0</v>
      </c>
      <c r="BG13" s="52">
        <v>0</v>
      </c>
      <c r="BH13" s="51">
        <v>0</v>
      </c>
      <c r="BI13" s="52">
        <v>0</v>
      </c>
      <c r="BJ13" s="51">
        <v>11</v>
      </c>
      <c r="BK13" s="52">
        <v>100</v>
      </c>
      <c r="BL13" s="51">
        <v>11</v>
      </c>
    </row>
    <row r="14" spans="1:64" ht="15">
      <c r="A14" s="84" t="s">
        <v>215</v>
      </c>
      <c r="B14" s="84" t="s">
        <v>215</v>
      </c>
      <c r="C14" s="53"/>
      <c r="D14" s="54"/>
      <c r="E14" s="65"/>
      <c r="F14" s="55"/>
      <c r="G14" s="53"/>
      <c r="H14" s="57"/>
      <c r="I14" s="56"/>
      <c r="J14" s="56"/>
      <c r="K14" s="36" t="s">
        <v>65</v>
      </c>
      <c r="L14" s="83">
        <v>14</v>
      </c>
      <c r="M14" s="83"/>
      <c r="N14" s="63"/>
      <c r="O14" s="86" t="s">
        <v>176</v>
      </c>
      <c r="P14" s="88">
        <v>43470.19684027778</v>
      </c>
      <c r="Q14" s="86" t="s">
        <v>227</v>
      </c>
      <c r="R14" s="90" t="s">
        <v>240</v>
      </c>
      <c r="S14" s="86" t="s">
        <v>248</v>
      </c>
      <c r="T14" s="86" t="s">
        <v>254</v>
      </c>
      <c r="U14" s="86"/>
      <c r="V14" s="90" t="s">
        <v>263</v>
      </c>
      <c r="W14" s="88">
        <v>43470.19684027778</v>
      </c>
      <c r="X14" s="90" t="s">
        <v>271</v>
      </c>
      <c r="Y14" s="86"/>
      <c r="Z14" s="86"/>
      <c r="AA14" s="92" t="s">
        <v>284</v>
      </c>
      <c r="AB14" s="86"/>
      <c r="AC14" s="86" t="b">
        <v>0</v>
      </c>
      <c r="AD14" s="86">
        <v>0</v>
      </c>
      <c r="AE14" s="92" t="s">
        <v>290</v>
      </c>
      <c r="AF14" s="86" t="b">
        <v>0</v>
      </c>
      <c r="AG14" s="86" t="s">
        <v>291</v>
      </c>
      <c r="AH14" s="86"/>
      <c r="AI14" s="92" t="s">
        <v>290</v>
      </c>
      <c r="AJ14" s="86" t="b">
        <v>0</v>
      </c>
      <c r="AK14" s="86">
        <v>0</v>
      </c>
      <c r="AL14" s="92" t="s">
        <v>290</v>
      </c>
      <c r="AM14" s="86" t="s">
        <v>292</v>
      </c>
      <c r="AN14" s="86" t="b">
        <v>1</v>
      </c>
      <c r="AO14" s="92" t="s">
        <v>284</v>
      </c>
      <c r="AP14" s="86" t="s">
        <v>176</v>
      </c>
      <c r="AQ14" s="86">
        <v>0</v>
      </c>
      <c r="AR14" s="86">
        <v>0</v>
      </c>
      <c r="AS14" s="86"/>
      <c r="AT14" s="86"/>
      <c r="AU14" s="86"/>
      <c r="AV14" s="86"/>
      <c r="AW14" s="86"/>
      <c r="AX14" s="86"/>
      <c r="AY14" s="86"/>
      <c r="AZ14" s="86"/>
      <c r="BA14">
        <v>7</v>
      </c>
      <c r="BB14" s="85" t="str">
        <f>REPLACE(INDEX(GroupVertices[Group],MATCH(Edges24[[#This Row],[Vertex 1]],GroupVertices[Vertex],0)),1,1,"")</f>
        <v>2</v>
      </c>
      <c r="BC14" s="85" t="str">
        <f>REPLACE(INDEX(GroupVertices[Group],MATCH(Edges24[[#This Row],[Vertex 2]],GroupVertices[Vertex],0)),1,1,"")</f>
        <v>2</v>
      </c>
      <c r="BD14" s="51">
        <v>0</v>
      </c>
      <c r="BE14" s="52">
        <v>0</v>
      </c>
      <c r="BF14" s="51">
        <v>0</v>
      </c>
      <c r="BG14" s="52">
        <v>0</v>
      </c>
      <c r="BH14" s="51">
        <v>0</v>
      </c>
      <c r="BI14" s="52">
        <v>0</v>
      </c>
      <c r="BJ14" s="51">
        <v>14</v>
      </c>
      <c r="BK14" s="52">
        <v>100</v>
      </c>
      <c r="BL14" s="51">
        <v>14</v>
      </c>
    </row>
    <row r="15" spans="1:64" ht="15">
      <c r="A15" s="84" t="s">
        <v>215</v>
      </c>
      <c r="B15" s="84" t="s">
        <v>215</v>
      </c>
      <c r="C15" s="53"/>
      <c r="D15" s="54"/>
      <c r="E15" s="65"/>
      <c r="F15" s="55"/>
      <c r="G15" s="53"/>
      <c r="H15" s="57"/>
      <c r="I15" s="56"/>
      <c r="J15" s="56"/>
      <c r="K15" s="36" t="s">
        <v>65</v>
      </c>
      <c r="L15" s="83">
        <v>15</v>
      </c>
      <c r="M15" s="83"/>
      <c r="N15" s="63"/>
      <c r="O15" s="86" t="s">
        <v>176</v>
      </c>
      <c r="P15" s="88">
        <v>43478.879849537036</v>
      </c>
      <c r="Q15" s="86" t="s">
        <v>228</v>
      </c>
      <c r="R15" s="90" t="s">
        <v>241</v>
      </c>
      <c r="S15" s="86" t="s">
        <v>248</v>
      </c>
      <c r="T15" s="86" t="s">
        <v>255</v>
      </c>
      <c r="U15" s="86"/>
      <c r="V15" s="90" t="s">
        <v>263</v>
      </c>
      <c r="W15" s="88">
        <v>43478.879849537036</v>
      </c>
      <c r="X15" s="90" t="s">
        <v>272</v>
      </c>
      <c r="Y15" s="86"/>
      <c r="Z15" s="86"/>
      <c r="AA15" s="92" t="s">
        <v>285</v>
      </c>
      <c r="AB15" s="86"/>
      <c r="AC15" s="86" t="b">
        <v>0</v>
      </c>
      <c r="AD15" s="86">
        <v>0</v>
      </c>
      <c r="AE15" s="92" t="s">
        <v>290</v>
      </c>
      <c r="AF15" s="86" t="b">
        <v>0</v>
      </c>
      <c r="AG15" s="86" t="s">
        <v>291</v>
      </c>
      <c r="AH15" s="86"/>
      <c r="AI15" s="92" t="s">
        <v>290</v>
      </c>
      <c r="AJ15" s="86" t="b">
        <v>0</v>
      </c>
      <c r="AK15" s="86">
        <v>0</v>
      </c>
      <c r="AL15" s="92" t="s">
        <v>290</v>
      </c>
      <c r="AM15" s="86" t="s">
        <v>292</v>
      </c>
      <c r="AN15" s="86" t="b">
        <v>1</v>
      </c>
      <c r="AO15" s="92" t="s">
        <v>285</v>
      </c>
      <c r="AP15" s="86" t="s">
        <v>176</v>
      </c>
      <c r="AQ15" s="86">
        <v>0</v>
      </c>
      <c r="AR15" s="86">
        <v>0</v>
      </c>
      <c r="AS15" s="86"/>
      <c r="AT15" s="86"/>
      <c r="AU15" s="86"/>
      <c r="AV15" s="86"/>
      <c r="AW15" s="86"/>
      <c r="AX15" s="86"/>
      <c r="AY15" s="86"/>
      <c r="AZ15" s="86"/>
      <c r="BA15">
        <v>7</v>
      </c>
      <c r="BB15" s="85" t="str">
        <f>REPLACE(INDEX(GroupVertices[Group],MATCH(Edges24[[#This Row],[Vertex 1]],GroupVertices[Vertex],0)),1,1,"")</f>
        <v>2</v>
      </c>
      <c r="BC15" s="85" t="str">
        <f>REPLACE(INDEX(GroupVertices[Group],MATCH(Edges24[[#This Row],[Vertex 2]],GroupVertices[Vertex],0)),1,1,"")</f>
        <v>2</v>
      </c>
      <c r="BD15" s="51">
        <v>0</v>
      </c>
      <c r="BE15" s="52">
        <v>0</v>
      </c>
      <c r="BF15" s="51">
        <v>0</v>
      </c>
      <c r="BG15" s="52">
        <v>0</v>
      </c>
      <c r="BH15" s="51">
        <v>0</v>
      </c>
      <c r="BI15" s="52">
        <v>0</v>
      </c>
      <c r="BJ15" s="51">
        <v>11</v>
      </c>
      <c r="BK15" s="52">
        <v>100</v>
      </c>
      <c r="BL15" s="51">
        <v>11</v>
      </c>
    </row>
    <row r="16" spans="1:64" ht="15">
      <c r="A16" s="84" t="s">
        <v>215</v>
      </c>
      <c r="B16" s="84" t="s">
        <v>215</v>
      </c>
      <c r="C16" s="53"/>
      <c r="D16" s="54"/>
      <c r="E16" s="65"/>
      <c r="F16" s="55"/>
      <c r="G16" s="53"/>
      <c r="H16" s="57"/>
      <c r="I16" s="56"/>
      <c r="J16" s="56"/>
      <c r="K16" s="36" t="s">
        <v>65</v>
      </c>
      <c r="L16" s="83">
        <v>16</v>
      </c>
      <c r="M16" s="83"/>
      <c r="N16" s="63"/>
      <c r="O16" s="86" t="s">
        <v>176</v>
      </c>
      <c r="P16" s="88">
        <v>43478.880902777775</v>
      </c>
      <c r="Q16" s="86" t="s">
        <v>229</v>
      </c>
      <c r="R16" s="90" t="s">
        <v>242</v>
      </c>
      <c r="S16" s="86" t="s">
        <v>248</v>
      </c>
      <c r="T16" s="86" t="s">
        <v>256</v>
      </c>
      <c r="U16" s="86"/>
      <c r="V16" s="90" t="s">
        <v>263</v>
      </c>
      <c r="W16" s="88">
        <v>43478.880902777775</v>
      </c>
      <c r="X16" s="90" t="s">
        <v>273</v>
      </c>
      <c r="Y16" s="86"/>
      <c r="Z16" s="86"/>
      <c r="AA16" s="92" t="s">
        <v>286</v>
      </c>
      <c r="AB16" s="86"/>
      <c r="AC16" s="86" t="b">
        <v>0</v>
      </c>
      <c r="AD16" s="86">
        <v>0</v>
      </c>
      <c r="AE16" s="92" t="s">
        <v>290</v>
      </c>
      <c r="AF16" s="86" t="b">
        <v>0</v>
      </c>
      <c r="AG16" s="86" t="s">
        <v>291</v>
      </c>
      <c r="AH16" s="86"/>
      <c r="AI16" s="92" t="s">
        <v>290</v>
      </c>
      <c r="AJ16" s="86" t="b">
        <v>0</v>
      </c>
      <c r="AK16" s="86">
        <v>0</v>
      </c>
      <c r="AL16" s="92" t="s">
        <v>290</v>
      </c>
      <c r="AM16" s="86" t="s">
        <v>292</v>
      </c>
      <c r="AN16" s="86" t="b">
        <v>1</v>
      </c>
      <c r="AO16" s="92" t="s">
        <v>286</v>
      </c>
      <c r="AP16" s="86" t="s">
        <v>176</v>
      </c>
      <c r="AQ16" s="86">
        <v>0</v>
      </c>
      <c r="AR16" s="86">
        <v>0</v>
      </c>
      <c r="AS16" s="86"/>
      <c r="AT16" s="86"/>
      <c r="AU16" s="86"/>
      <c r="AV16" s="86"/>
      <c r="AW16" s="86"/>
      <c r="AX16" s="86"/>
      <c r="AY16" s="86"/>
      <c r="AZ16" s="86"/>
      <c r="BA16">
        <v>7</v>
      </c>
      <c r="BB16" s="85" t="str">
        <f>REPLACE(INDEX(GroupVertices[Group],MATCH(Edges24[[#This Row],[Vertex 1]],GroupVertices[Vertex],0)),1,1,"")</f>
        <v>2</v>
      </c>
      <c r="BC16" s="85" t="str">
        <f>REPLACE(INDEX(GroupVertices[Group],MATCH(Edges24[[#This Row],[Vertex 2]],GroupVertices[Vertex],0)),1,1,"")</f>
        <v>2</v>
      </c>
      <c r="BD16" s="51">
        <v>1</v>
      </c>
      <c r="BE16" s="52">
        <v>7.142857142857143</v>
      </c>
      <c r="BF16" s="51">
        <v>0</v>
      </c>
      <c r="BG16" s="52">
        <v>0</v>
      </c>
      <c r="BH16" s="51">
        <v>0</v>
      </c>
      <c r="BI16" s="52">
        <v>0</v>
      </c>
      <c r="BJ16" s="51">
        <v>13</v>
      </c>
      <c r="BK16" s="52">
        <v>92.85714285714286</v>
      </c>
      <c r="BL16" s="51">
        <v>14</v>
      </c>
    </row>
    <row r="17" spans="1:64" ht="15">
      <c r="A17" s="84" t="s">
        <v>215</v>
      </c>
      <c r="B17" s="84" t="s">
        <v>215</v>
      </c>
      <c r="C17" s="53"/>
      <c r="D17" s="54"/>
      <c r="E17" s="65"/>
      <c r="F17" s="55"/>
      <c r="G17" s="53"/>
      <c r="H17" s="57"/>
      <c r="I17" s="56"/>
      <c r="J17" s="56"/>
      <c r="K17" s="36" t="s">
        <v>65</v>
      </c>
      <c r="L17" s="83">
        <v>17</v>
      </c>
      <c r="M17" s="83"/>
      <c r="N17" s="63"/>
      <c r="O17" s="86" t="s">
        <v>176</v>
      </c>
      <c r="P17" s="88">
        <v>43478.882523148146</v>
      </c>
      <c r="Q17" s="86" t="s">
        <v>230</v>
      </c>
      <c r="R17" s="90" t="s">
        <v>243</v>
      </c>
      <c r="S17" s="86" t="s">
        <v>248</v>
      </c>
      <c r="T17" s="86" t="s">
        <v>257</v>
      </c>
      <c r="U17" s="86"/>
      <c r="V17" s="90" t="s">
        <v>263</v>
      </c>
      <c r="W17" s="88">
        <v>43478.882523148146</v>
      </c>
      <c r="X17" s="90" t="s">
        <v>274</v>
      </c>
      <c r="Y17" s="86"/>
      <c r="Z17" s="86"/>
      <c r="AA17" s="92" t="s">
        <v>287</v>
      </c>
      <c r="AB17" s="86"/>
      <c r="AC17" s="86" t="b">
        <v>0</v>
      </c>
      <c r="AD17" s="86">
        <v>0</v>
      </c>
      <c r="AE17" s="92" t="s">
        <v>290</v>
      </c>
      <c r="AF17" s="86" t="b">
        <v>0</v>
      </c>
      <c r="AG17" s="86" t="s">
        <v>291</v>
      </c>
      <c r="AH17" s="86"/>
      <c r="AI17" s="92" t="s">
        <v>290</v>
      </c>
      <c r="AJ17" s="86" t="b">
        <v>0</v>
      </c>
      <c r="AK17" s="86">
        <v>0</v>
      </c>
      <c r="AL17" s="92" t="s">
        <v>290</v>
      </c>
      <c r="AM17" s="86" t="s">
        <v>292</v>
      </c>
      <c r="AN17" s="86" t="b">
        <v>1</v>
      </c>
      <c r="AO17" s="92" t="s">
        <v>287</v>
      </c>
      <c r="AP17" s="86" t="s">
        <v>176</v>
      </c>
      <c r="AQ17" s="86">
        <v>0</v>
      </c>
      <c r="AR17" s="86">
        <v>0</v>
      </c>
      <c r="AS17" s="86"/>
      <c r="AT17" s="86"/>
      <c r="AU17" s="86"/>
      <c r="AV17" s="86"/>
      <c r="AW17" s="86"/>
      <c r="AX17" s="86"/>
      <c r="AY17" s="86"/>
      <c r="AZ17" s="86"/>
      <c r="BA17">
        <v>7</v>
      </c>
      <c r="BB17" s="85" t="str">
        <f>REPLACE(INDEX(GroupVertices[Group],MATCH(Edges24[[#This Row],[Vertex 1]],GroupVertices[Vertex],0)),1,1,"")</f>
        <v>2</v>
      </c>
      <c r="BC17" s="85" t="str">
        <f>REPLACE(INDEX(GroupVertices[Group],MATCH(Edges24[[#This Row],[Vertex 2]],GroupVertices[Vertex],0)),1,1,"")</f>
        <v>2</v>
      </c>
      <c r="BD17" s="51">
        <v>1</v>
      </c>
      <c r="BE17" s="52">
        <v>8.333333333333334</v>
      </c>
      <c r="BF17" s="51">
        <v>0</v>
      </c>
      <c r="BG17" s="52">
        <v>0</v>
      </c>
      <c r="BH17" s="51">
        <v>0</v>
      </c>
      <c r="BI17" s="52">
        <v>0</v>
      </c>
      <c r="BJ17" s="51">
        <v>11</v>
      </c>
      <c r="BK17" s="52">
        <v>91.66666666666667</v>
      </c>
      <c r="BL17" s="51">
        <v>12</v>
      </c>
    </row>
    <row r="18" spans="1:64" ht="15">
      <c r="A18" s="84" t="s">
        <v>215</v>
      </c>
      <c r="B18" s="84" t="s">
        <v>215</v>
      </c>
      <c r="C18" s="53"/>
      <c r="D18" s="54"/>
      <c r="E18" s="65"/>
      <c r="F18" s="55"/>
      <c r="G18" s="53"/>
      <c r="H18" s="57"/>
      <c r="I18" s="56"/>
      <c r="J18" s="56"/>
      <c r="K18" s="36" t="s">
        <v>65</v>
      </c>
      <c r="L18" s="83">
        <v>18</v>
      </c>
      <c r="M18" s="83"/>
      <c r="N18" s="63"/>
      <c r="O18" s="86" t="s">
        <v>176</v>
      </c>
      <c r="P18" s="88">
        <v>43481.21622685185</v>
      </c>
      <c r="Q18" s="86" t="s">
        <v>231</v>
      </c>
      <c r="R18" s="90" t="s">
        <v>244</v>
      </c>
      <c r="S18" s="86" t="s">
        <v>248</v>
      </c>
      <c r="T18" s="86" t="s">
        <v>258</v>
      </c>
      <c r="U18" s="86"/>
      <c r="V18" s="90" t="s">
        <v>263</v>
      </c>
      <c r="W18" s="88">
        <v>43481.21622685185</v>
      </c>
      <c r="X18" s="90" t="s">
        <v>275</v>
      </c>
      <c r="Y18" s="86"/>
      <c r="Z18" s="86"/>
      <c r="AA18" s="92" t="s">
        <v>288</v>
      </c>
      <c r="AB18" s="86"/>
      <c r="AC18" s="86" t="b">
        <v>0</v>
      </c>
      <c r="AD18" s="86">
        <v>0</v>
      </c>
      <c r="AE18" s="92" t="s">
        <v>290</v>
      </c>
      <c r="AF18" s="86" t="b">
        <v>0</v>
      </c>
      <c r="AG18" s="86" t="s">
        <v>291</v>
      </c>
      <c r="AH18" s="86"/>
      <c r="AI18" s="92" t="s">
        <v>290</v>
      </c>
      <c r="AJ18" s="86" t="b">
        <v>0</v>
      </c>
      <c r="AK18" s="86">
        <v>0</v>
      </c>
      <c r="AL18" s="92" t="s">
        <v>290</v>
      </c>
      <c r="AM18" s="86" t="s">
        <v>292</v>
      </c>
      <c r="AN18" s="86" t="b">
        <v>1</v>
      </c>
      <c r="AO18" s="92" t="s">
        <v>288</v>
      </c>
      <c r="AP18" s="86" t="s">
        <v>176</v>
      </c>
      <c r="AQ18" s="86">
        <v>0</v>
      </c>
      <c r="AR18" s="86">
        <v>0</v>
      </c>
      <c r="AS18" s="86"/>
      <c r="AT18" s="86"/>
      <c r="AU18" s="86"/>
      <c r="AV18" s="86"/>
      <c r="AW18" s="86"/>
      <c r="AX18" s="86"/>
      <c r="AY18" s="86"/>
      <c r="AZ18" s="86"/>
      <c r="BA18">
        <v>7</v>
      </c>
      <c r="BB18" s="85" t="str">
        <f>REPLACE(INDEX(GroupVertices[Group],MATCH(Edges24[[#This Row],[Vertex 1]],GroupVertices[Vertex],0)),1,1,"")</f>
        <v>2</v>
      </c>
      <c r="BC18" s="85" t="str">
        <f>REPLACE(INDEX(GroupVertices[Group],MATCH(Edges24[[#This Row],[Vertex 2]],GroupVertices[Vertex],0)),1,1,"")</f>
        <v>2</v>
      </c>
      <c r="BD18" s="51">
        <v>1</v>
      </c>
      <c r="BE18" s="52">
        <v>8.333333333333334</v>
      </c>
      <c r="BF18" s="51">
        <v>0</v>
      </c>
      <c r="BG18" s="52">
        <v>0</v>
      </c>
      <c r="BH18" s="51">
        <v>0</v>
      </c>
      <c r="BI18" s="52">
        <v>0</v>
      </c>
      <c r="BJ18" s="51">
        <v>11</v>
      </c>
      <c r="BK18" s="52">
        <v>91.66666666666667</v>
      </c>
      <c r="BL18" s="51">
        <v>12</v>
      </c>
    </row>
    <row r="19" spans="1:64" ht="15">
      <c r="A19" s="84" t="s">
        <v>215</v>
      </c>
      <c r="B19" s="84" t="s">
        <v>215</v>
      </c>
      <c r="C19" s="53"/>
      <c r="D19" s="54"/>
      <c r="E19" s="65"/>
      <c r="F19" s="55"/>
      <c r="G19" s="53"/>
      <c r="H19" s="57"/>
      <c r="I19" s="56"/>
      <c r="J19" s="56"/>
      <c r="K19" s="36" t="s">
        <v>65</v>
      </c>
      <c r="L19" s="83">
        <v>19</v>
      </c>
      <c r="M19" s="83"/>
      <c r="N19" s="63"/>
      <c r="O19" s="86" t="s">
        <v>176</v>
      </c>
      <c r="P19" s="88">
        <v>43481.21672453704</v>
      </c>
      <c r="Q19" s="86" t="s">
        <v>232</v>
      </c>
      <c r="R19" s="90" t="s">
        <v>245</v>
      </c>
      <c r="S19" s="86" t="s">
        <v>248</v>
      </c>
      <c r="T19" s="86" t="s">
        <v>259</v>
      </c>
      <c r="U19" s="86"/>
      <c r="V19" s="90" t="s">
        <v>263</v>
      </c>
      <c r="W19" s="88">
        <v>43481.21672453704</v>
      </c>
      <c r="X19" s="90" t="s">
        <v>276</v>
      </c>
      <c r="Y19" s="86"/>
      <c r="Z19" s="86"/>
      <c r="AA19" s="92" t="s">
        <v>289</v>
      </c>
      <c r="AB19" s="86"/>
      <c r="AC19" s="86" t="b">
        <v>0</v>
      </c>
      <c r="AD19" s="86">
        <v>0</v>
      </c>
      <c r="AE19" s="92" t="s">
        <v>290</v>
      </c>
      <c r="AF19" s="86" t="b">
        <v>0</v>
      </c>
      <c r="AG19" s="86" t="s">
        <v>291</v>
      </c>
      <c r="AH19" s="86"/>
      <c r="AI19" s="92" t="s">
        <v>290</v>
      </c>
      <c r="AJ19" s="86" t="b">
        <v>0</v>
      </c>
      <c r="AK19" s="86">
        <v>0</v>
      </c>
      <c r="AL19" s="92" t="s">
        <v>290</v>
      </c>
      <c r="AM19" s="86" t="s">
        <v>292</v>
      </c>
      <c r="AN19" s="86" t="b">
        <v>1</v>
      </c>
      <c r="AO19" s="92" t="s">
        <v>289</v>
      </c>
      <c r="AP19" s="86" t="s">
        <v>176</v>
      </c>
      <c r="AQ19" s="86">
        <v>0</v>
      </c>
      <c r="AR19" s="86">
        <v>0</v>
      </c>
      <c r="AS19" s="86"/>
      <c r="AT19" s="86"/>
      <c r="AU19" s="86"/>
      <c r="AV19" s="86"/>
      <c r="AW19" s="86"/>
      <c r="AX19" s="86"/>
      <c r="AY19" s="86"/>
      <c r="AZ19" s="86"/>
      <c r="BA19">
        <v>7</v>
      </c>
      <c r="BB19" s="85" t="str">
        <f>REPLACE(INDEX(GroupVertices[Group],MATCH(Edges24[[#This Row],[Vertex 1]],GroupVertices[Vertex],0)),1,1,"")</f>
        <v>2</v>
      </c>
      <c r="BC19" s="85" t="str">
        <f>REPLACE(INDEX(GroupVertices[Group],MATCH(Edges24[[#This Row],[Vertex 2]],GroupVertices[Vertex],0)),1,1,"")</f>
        <v>2</v>
      </c>
      <c r="BD19" s="51">
        <v>0</v>
      </c>
      <c r="BE19" s="52">
        <v>0</v>
      </c>
      <c r="BF19" s="51">
        <v>0</v>
      </c>
      <c r="BG19" s="52">
        <v>0</v>
      </c>
      <c r="BH19" s="51">
        <v>0</v>
      </c>
      <c r="BI19" s="52">
        <v>0</v>
      </c>
      <c r="BJ19" s="51">
        <v>13</v>
      </c>
      <c r="BK19" s="52">
        <v>100</v>
      </c>
      <c r="BL19"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3" r:id="rId1" display="https://www.instagram.com/p/BsWPkp7lFts/?utm_source=ig_twitter_share&amp;igshid=1oerpp0f7gcj9"/>
    <hyperlink ref="R4" r:id="rId2" display="https://www.instagram.com/p/BsZBV3mAGtv/?utm_source=ig_twitter_share&amp;igshid=1nx7ramysrqy4"/>
    <hyperlink ref="R5" r:id="rId3" display="https://www.instagram.com/p/BsZBV3mAGtv/?utm_source=ig_twitter_share&amp;igshid=1nx7ramysrqy4"/>
    <hyperlink ref="R7" r:id="rId4" display="https://www.instagram.com/p/BsRp6kknu9t/?utm_source=ig_twitter_share&amp;igshid=1a9rur6hcugl2"/>
    <hyperlink ref="R8" r:id="rId5" display="https://www.instagram.com/p/BsRqDhZnB1O/?utm_source=ig_twitter_share&amp;igshid=9ey74hr26l47"/>
    <hyperlink ref="R9" r:id="rId6" display="https://www.instagram.com/p/BstjTpFn3v4/?utm_source=ig_twitter_share&amp;igshid=7cc2ofwmw6ns"/>
    <hyperlink ref="R10" r:id="rId7" display="https://www.instagram.com/p/BsRp6kknu9t/?utm_source=ig_twitter_share&amp;igshid=1a9rur6hcugl2"/>
    <hyperlink ref="R11" r:id="rId8" display="https://www.instagram.com/p/BsRqDhZnB1O/?utm_source=ig_twitter_share&amp;igshid=9ey74hr26l47"/>
    <hyperlink ref="R12" r:id="rId9" display="https://www.instagram.com/p/BstjTpFn3v4/?utm_source=ig_twitter_share&amp;igshid=7cc2ofwmw6ns"/>
    <hyperlink ref="R13" r:id="rId10" display="https://twitter.com/i/web/status/1081410607918866433"/>
    <hyperlink ref="R14" r:id="rId11" display="https://twitter.com/i/web/status/1081410829017378817"/>
    <hyperlink ref="R15" r:id="rId12" display="https://twitter.com/i/web/status/1084557444594978819"/>
    <hyperlink ref="R16" r:id="rId13" display="https://twitter.com/i/web/status/1084557827094577152"/>
    <hyperlink ref="R17" r:id="rId14" display="https://twitter.com/i/web/status/1084558412057362432"/>
    <hyperlink ref="R18" r:id="rId15" display="https://twitter.com/i/web/status/1085404119114883072"/>
    <hyperlink ref="R19" r:id="rId16" display="https://twitter.com/i/web/status/1085404297582526470"/>
    <hyperlink ref="V3" r:id="rId17" display="http://pbs.twimg.com/profile_images/960707602274398209/5bAmGY0Y_normal.jpg"/>
    <hyperlink ref="V4" r:id="rId18" display="http://pbs.twimg.com/profile_images/515191535747756032/GmTfedvy_normal.jpeg"/>
    <hyperlink ref="V5" r:id="rId19" display="http://pbs.twimg.com/profile_images/515191535747756032/GmTfedvy_normal.jpeg"/>
    <hyperlink ref="V6" r:id="rId20" display="http://pbs.twimg.com/profile_images/1037754258907512832/dDXRMCnN_normal.jpg"/>
    <hyperlink ref="V7" r:id="rId21" display="http://pbs.twimg.com/profile_images/619293774192074752/yBUiyWE-_normal.jpg"/>
    <hyperlink ref="V8" r:id="rId22" display="http://pbs.twimg.com/profile_images/619293774192074752/yBUiyWE-_normal.jpg"/>
    <hyperlink ref="V9" r:id="rId23" display="http://pbs.twimg.com/profile_images/619293774192074752/yBUiyWE-_normal.jpg"/>
    <hyperlink ref="V10" r:id="rId24" display="http://pbs.twimg.com/profile_images/619293774192074752/yBUiyWE-_normal.jpg"/>
    <hyperlink ref="V11" r:id="rId25" display="http://pbs.twimg.com/profile_images/619293774192074752/yBUiyWE-_normal.jpg"/>
    <hyperlink ref="V12" r:id="rId26" display="http://pbs.twimg.com/profile_images/619293774192074752/yBUiyWE-_normal.jpg"/>
    <hyperlink ref="V13" r:id="rId27" display="http://pbs.twimg.com/profile_images/619293774192074752/yBUiyWE-_normal.jpg"/>
    <hyperlink ref="V14" r:id="rId28" display="http://pbs.twimg.com/profile_images/619293774192074752/yBUiyWE-_normal.jpg"/>
    <hyperlink ref="V15" r:id="rId29" display="http://pbs.twimg.com/profile_images/619293774192074752/yBUiyWE-_normal.jpg"/>
    <hyperlink ref="V16" r:id="rId30" display="http://pbs.twimg.com/profile_images/619293774192074752/yBUiyWE-_normal.jpg"/>
    <hyperlink ref="V17" r:id="rId31" display="http://pbs.twimg.com/profile_images/619293774192074752/yBUiyWE-_normal.jpg"/>
    <hyperlink ref="V18" r:id="rId32" display="http://pbs.twimg.com/profile_images/619293774192074752/yBUiyWE-_normal.jpg"/>
    <hyperlink ref="V19" r:id="rId33" display="http://pbs.twimg.com/profile_images/619293774192074752/yBUiyWE-_normal.jpg"/>
    <hyperlink ref="X3" r:id="rId34" display="https://twitter.com/#!/standbygolf/status/1082380620540637184"/>
    <hyperlink ref="X4" r:id="rId35" display="https://twitter.com/#!/escapewithkim/status/1082771581519253506"/>
    <hyperlink ref="X5" r:id="rId36" display="https://twitter.com/#!/escapewithkim/status/1082771581519253506"/>
    <hyperlink ref="X6" r:id="rId37" display="https://twitter.com/#!/avsuinc/status/1084921609616584704"/>
    <hyperlink ref="X7" r:id="rId38" display="https://twitter.com/#!/psmodsquad/status/1081734865253478402"/>
    <hyperlink ref="X8" r:id="rId39" display="https://twitter.com/#!/psmodsquad/status/1081735162742792192"/>
    <hyperlink ref="X9" r:id="rId40" display="https://twitter.com/#!/psmodsquad/status/1085661001507233792"/>
    <hyperlink ref="X10" r:id="rId41" display="https://twitter.com/#!/psmodsquad/status/1081734865253478402"/>
    <hyperlink ref="X11" r:id="rId42" display="https://twitter.com/#!/psmodsquad/status/1081735162742792192"/>
    <hyperlink ref="X12" r:id="rId43" display="https://twitter.com/#!/psmodsquad/status/1085661001507233792"/>
    <hyperlink ref="X13" r:id="rId44" display="https://twitter.com/#!/psmodsquad/status/1081410607918866433"/>
    <hyperlink ref="X14" r:id="rId45" display="https://twitter.com/#!/psmodsquad/status/1081410829017378817"/>
    <hyperlink ref="X15" r:id="rId46" display="https://twitter.com/#!/psmodsquad/status/1084557444594978819"/>
    <hyperlink ref="X16" r:id="rId47" display="https://twitter.com/#!/psmodsquad/status/1084557827094577152"/>
    <hyperlink ref="X17" r:id="rId48" display="https://twitter.com/#!/psmodsquad/status/1084558412057362432"/>
    <hyperlink ref="X18" r:id="rId49" display="https://twitter.com/#!/psmodsquad/status/1085404119114883072"/>
    <hyperlink ref="X19" r:id="rId50" display="https://twitter.com/#!/psmodsquad/status/1085404297582526470"/>
    <hyperlink ref="AZ3" r:id="rId51" display="https://api.twitter.com/1.1/geo/id/012cf25774f836cd.json"/>
    <hyperlink ref="AZ4" r:id="rId52" display="https://api.twitter.com/1.1/geo/id/fbd6d2f5a4e4a15e.json"/>
    <hyperlink ref="AZ5" r:id="rId53" display="https://api.twitter.com/1.1/geo/id/fbd6d2f5a4e4a15e.json"/>
  </hyperlinks>
  <printOptions/>
  <pageMargins left="0.7" right="0.7" top="0.75" bottom="0.75" header="0.3" footer="0.3"/>
  <pageSetup horizontalDpi="600" verticalDpi="600" orientation="portrait" r:id="rId57"/>
  <legacyDrawing r:id="rId55"/>
  <tableParts>
    <tablePart r:id="rId5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583</v>
      </c>
      <c r="B1" s="13" t="s">
        <v>34</v>
      </c>
    </row>
    <row r="2" spans="1:2" ht="15">
      <c r="A2" s="124" t="s">
        <v>216</v>
      </c>
      <c r="B2" s="85">
        <v>26</v>
      </c>
    </row>
    <row r="3" spans="1:2" ht="15">
      <c r="A3" s="124" t="s">
        <v>213</v>
      </c>
      <c r="B3" s="85">
        <v>10</v>
      </c>
    </row>
    <row r="4" spans="1:2" ht="15">
      <c r="A4" s="124" t="s">
        <v>215</v>
      </c>
      <c r="B4" s="85">
        <v>10</v>
      </c>
    </row>
    <row r="5" spans="1:2" ht="15">
      <c r="A5" s="124" t="s">
        <v>218</v>
      </c>
      <c r="B5" s="85">
        <v>0</v>
      </c>
    </row>
    <row r="6" spans="1:2" ht="15">
      <c r="A6" s="124" t="s">
        <v>214</v>
      </c>
      <c r="B6" s="85">
        <v>0</v>
      </c>
    </row>
    <row r="7" spans="1:2" ht="15">
      <c r="A7" s="124" t="s">
        <v>212</v>
      </c>
      <c r="B7" s="85">
        <v>0</v>
      </c>
    </row>
    <row r="8" spans="1:2" ht="15">
      <c r="A8" s="124" t="s">
        <v>217</v>
      </c>
      <c r="B8"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585</v>
      </c>
      <c r="B25" t="s">
        <v>584</v>
      </c>
    </row>
    <row r="26" spans="1:2" ht="15">
      <c r="A26" s="136">
        <v>43470.196238425924</v>
      </c>
      <c r="B26" s="3">
        <v>1</v>
      </c>
    </row>
    <row r="27" spans="1:2" ht="15">
      <c r="A27" s="136">
        <v>43470.19684027778</v>
      </c>
      <c r="B27" s="3">
        <v>1</v>
      </c>
    </row>
    <row r="28" spans="1:2" ht="15">
      <c r="A28" s="136">
        <v>43471.09101851852</v>
      </c>
      <c r="B28" s="3">
        <v>2</v>
      </c>
    </row>
    <row r="29" spans="1:2" ht="15">
      <c r="A29" s="136">
        <v>43471.091840277775</v>
      </c>
      <c r="B29" s="3">
        <v>2</v>
      </c>
    </row>
    <row r="30" spans="1:2" ht="15">
      <c r="A30" s="136">
        <v>43472.87296296296</v>
      </c>
      <c r="B30" s="3">
        <v>1</v>
      </c>
    </row>
    <row r="31" spans="1:2" ht="15">
      <c r="A31" s="136">
        <v>43473.95180555555</v>
      </c>
      <c r="B31" s="3">
        <v>2</v>
      </c>
    </row>
    <row r="32" spans="1:2" ht="15">
      <c r="A32" s="136">
        <v>43478.879849537036</v>
      </c>
      <c r="B32" s="3">
        <v>1</v>
      </c>
    </row>
    <row r="33" spans="1:2" ht="15">
      <c r="A33" s="136">
        <v>43478.880902777775</v>
      </c>
      <c r="B33" s="3">
        <v>1</v>
      </c>
    </row>
    <row r="34" spans="1:2" ht="15">
      <c r="A34" s="136">
        <v>43478.882523148146</v>
      </c>
      <c r="B34" s="3">
        <v>1</v>
      </c>
    </row>
    <row r="35" spans="1:2" ht="15">
      <c r="A35" s="136">
        <v>43479.88475694445</v>
      </c>
      <c r="B35" s="3">
        <v>1</v>
      </c>
    </row>
    <row r="36" spans="1:2" ht="15">
      <c r="A36" s="136">
        <v>43481.21622685185</v>
      </c>
      <c r="B36" s="3">
        <v>1</v>
      </c>
    </row>
    <row r="37" spans="1:2" ht="15">
      <c r="A37" s="136">
        <v>43481.21672453704</v>
      </c>
      <c r="B37" s="3">
        <v>1</v>
      </c>
    </row>
    <row r="38" spans="1:2" ht="15">
      <c r="A38" s="136">
        <v>43481.925092592595</v>
      </c>
      <c r="B38" s="3">
        <v>2</v>
      </c>
    </row>
    <row r="39" spans="1:2" ht="15">
      <c r="A39" s="136" t="s">
        <v>586</v>
      </c>
      <c r="B39"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307</v>
      </c>
      <c r="AE2" s="13" t="s">
        <v>308</v>
      </c>
      <c r="AF2" s="13" t="s">
        <v>309</v>
      </c>
      <c r="AG2" s="13" t="s">
        <v>310</v>
      </c>
      <c r="AH2" s="13" t="s">
        <v>311</v>
      </c>
      <c r="AI2" s="13" t="s">
        <v>312</v>
      </c>
      <c r="AJ2" s="13" t="s">
        <v>313</v>
      </c>
      <c r="AK2" s="13" t="s">
        <v>314</v>
      </c>
      <c r="AL2" s="13" t="s">
        <v>315</v>
      </c>
      <c r="AM2" s="13" t="s">
        <v>316</v>
      </c>
      <c r="AN2" s="13" t="s">
        <v>317</v>
      </c>
      <c r="AO2" s="13" t="s">
        <v>318</v>
      </c>
      <c r="AP2" s="13" t="s">
        <v>319</v>
      </c>
      <c r="AQ2" s="13" t="s">
        <v>320</v>
      </c>
      <c r="AR2" s="13" t="s">
        <v>321</v>
      </c>
      <c r="AS2" s="13" t="s">
        <v>192</v>
      </c>
      <c r="AT2" s="13" t="s">
        <v>322</v>
      </c>
      <c r="AU2" s="13" t="s">
        <v>323</v>
      </c>
      <c r="AV2" s="13" t="s">
        <v>324</v>
      </c>
      <c r="AW2" s="13" t="s">
        <v>325</v>
      </c>
      <c r="AX2" s="13" t="s">
        <v>326</v>
      </c>
      <c r="AY2" s="13" t="s">
        <v>327</v>
      </c>
      <c r="AZ2" s="13" t="s">
        <v>425</v>
      </c>
      <c r="BA2" s="130" t="s">
        <v>531</v>
      </c>
      <c r="BB2" s="130" t="s">
        <v>533</v>
      </c>
      <c r="BC2" s="130" t="s">
        <v>534</v>
      </c>
      <c r="BD2" s="130" t="s">
        <v>535</v>
      </c>
      <c r="BE2" s="130" t="s">
        <v>537</v>
      </c>
      <c r="BF2" s="130" t="s">
        <v>539</v>
      </c>
      <c r="BG2" s="130" t="s">
        <v>541</v>
      </c>
      <c r="BH2" s="130" t="s">
        <v>545</v>
      </c>
      <c r="BI2" s="130" t="s">
        <v>547</v>
      </c>
      <c r="BJ2" s="130" t="s">
        <v>551</v>
      </c>
      <c r="BK2" s="130" t="s">
        <v>572</v>
      </c>
      <c r="BL2" s="130" t="s">
        <v>573</v>
      </c>
      <c r="BM2" s="130" t="s">
        <v>574</v>
      </c>
      <c r="BN2" s="130" t="s">
        <v>575</v>
      </c>
      <c r="BO2" s="130" t="s">
        <v>576</v>
      </c>
      <c r="BP2" s="130" t="s">
        <v>577</v>
      </c>
      <c r="BQ2" s="130" t="s">
        <v>578</v>
      </c>
      <c r="BR2" s="130" t="s">
        <v>579</v>
      </c>
      <c r="BS2" s="130" t="s">
        <v>581</v>
      </c>
      <c r="BT2" s="3"/>
      <c r="BU2" s="3"/>
    </row>
    <row r="3" spans="1:73" ht="15" customHeight="1">
      <c r="A3" s="50" t="s">
        <v>212</v>
      </c>
      <c r="B3" s="53"/>
      <c r="C3" s="53" t="s">
        <v>64</v>
      </c>
      <c r="D3" s="54">
        <v>888.5361819434872</v>
      </c>
      <c r="E3" s="55"/>
      <c r="F3" s="112" t="s">
        <v>260</v>
      </c>
      <c r="G3" s="53"/>
      <c r="H3" s="57" t="s">
        <v>212</v>
      </c>
      <c r="I3" s="56"/>
      <c r="J3" s="56"/>
      <c r="K3" s="114" t="s">
        <v>373</v>
      </c>
      <c r="L3" s="59">
        <v>1</v>
      </c>
      <c r="M3" s="60">
        <v>1197.0863037109375</v>
      </c>
      <c r="N3" s="60">
        <v>7322.796875</v>
      </c>
      <c r="O3" s="58"/>
      <c r="P3" s="61"/>
      <c r="Q3" s="61"/>
      <c r="R3" s="51"/>
      <c r="S3" s="51">
        <v>0</v>
      </c>
      <c r="T3" s="51">
        <v>1</v>
      </c>
      <c r="U3" s="52">
        <v>0</v>
      </c>
      <c r="V3" s="52">
        <v>0.076923</v>
      </c>
      <c r="W3" s="52">
        <v>0.104012</v>
      </c>
      <c r="X3" s="52">
        <v>0.582537</v>
      </c>
      <c r="Y3" s="52">
        <v>0</v>
      </c>
      <c r="Z3" s="52">
        <v>0</v>
      </c>
      <c r="AA3" s="62">
        <v>3</v>
      </c>
      <c r="AB3" s="62"/>
      <c r="AC3" s="63"/>
      <c r="AD3" s="85" t="s">
        <v>328</v>
      </c>
      <c r="AE3" s="85">
        <v>594</v>
      </c>
      <c r="AF3" s="85">
        <v>1258</v>
      </c>
      <c r="AG3" s="85">
        <v>15312</v>
      </c>
      <c r="AH3" s="85">
        <v>23195</v>
      </c>
      <c r="AI3" s="85"/>
      <c r="AJ3" s="85" t="s">
        <v>334</v>
      </c>
      <c r="AK3" s="85" t="s">
        <v>341</v>
      </c>
      <c r="AL3" s="89" t="s">
        <v>346</v>
      </c>
      <c r="AM3" s="85"/>
      <c r="AN3" s="87">
        <v>40494.872708333336</v>
      </c>
      <c r="AO3" s="89" t="s">
        <v>353</v>
      </c>
      <c r="AP3" s="85" t="b">
        <v>0</v>
      </c>
      <c r="AQ3" s="85" t="b">
        <v>0</v>
      </c>
      <c r="AR3" s="85" t="b">
        <v>1</v>
      </c>
      <c r="AS3" s="85" t="s">
        <v>291</v>
      </c>
      <c r="AT3" s="85">
        <v>47</v>
      </c>
      <c r="AU3" s="89" t="s">
        <v>359</v>
      </c>
      <c r="AV3" s="85" t="b">
        <v>0</v>
      </c>
      <c r="AW3" s="85" t="s">
        <v>365</v>
      </c>
      <c r="AX3" s="89" t="s">
        <v>366</v>
      </c>
      <c r="AY3" s="85" t="s">
        <v>66</v>
      </c>
      <c r="AZ3" s="85" t="str">
        <f>REPLACE(INDEX(GroupVertices[Group],MATCH(Vertices[[#This Row],[Vertex]],GroupVertices[Vertex],0)),1,1,"")</f>
        <v>1</v>
      </c>
      <c r="BA3" s="51" t="s">
        <v>233</v>
      </c>
      <c r="BB3" s="51" t="s">
        <v>233</v>
      </c>
      <c r="BC3" s="51" t="s">
        <v>246</v>
      </c>
      <c r="BD3" s="51" t="s">
        <v>246</v>
      </c>
      <c r="BE3" s="51" t="s">
        <v>249</v>
      </c>
      <c r="BF3" s="51" t="s">
        <v>249</v>
      </c>
      <c r="BG3" s="131" t="s">
        <v>542</v>
      </c>
      <c r="BH3" s="131" t="s">
        <v>542</v>
      </c>
      <c r="BI3" s="131" t="s">
        <v>548</v>
      </c>
      <c r="BJ3" s="131" t="s">
        <v>548</v>
      </c>
      <c r="BK3" s="131">
        <v>0</v>
      </c>
      <c r="BL3" s="134">
        <v>0</v>
      </c>
      <c r="BM3" s="131">
        <v>0</v>
      </c>
      <c r="BN3" s="134">
        <v>0</v>
      </c>
      <c r="BO3" s="131">
        <v>0</v>
      </c>
      <c r="BP3" s="134">
        <v>0</v>
      </c>
      <c r="BQ3" s="131">
        <v>25</v>
      </c>
      <c r="BR3" s="134">
        <v>100</v>
      </c>
      <c r="BS3" s="131">
        <v>25</v>
      </c>
      <c r="BT3" s="3"/>
      <c r="BU3" s="3"/>
    </row>
    <row r="4" spans="1:76" ht="15">
      <c r="A4" s="14" t="s">
        <v>216</v>
      </c>
      <c r="B4" s="15"/>
      <c r="C4" s="15" t="s">
        <v>64</v>
      </c>
      <c r="D4" s="93">
        <v>162</v>
      </c>
      <c r="E4" s="81"/>
      <c r="F4" s="112" t="s">
        <v>362</v>
      </c>
      <c r="G4" s="15"/>
      <c r="H4" s="16" t="s">
        <v>216</v>
      </c>
      <c r="I4" s="66"/>
      <c r="J4" s="66"/>
      <c r="K4" s="114" t="s">
        <v>374</v>
      </c>
      <c r="L4" s="94">
        <v>9999</v>
      </c>
      <c r="M4" s="95">
        <v>1197.0863037109375</v>
      </c>
      <c r="N4" s="95">
        <v>2676.202880859375</v>
      </c>
      <c r="O4" s="77"/>
      <c r="P4" s="96"/>
      <c r="Q4" s="96"/>
      <c r="R4" s="97"/>
      <c r="S4" s="51">
        <v>4</v>
      </c>
      <c r="T4" s="51">
        <v>0</v>
      </c>
      <c r="U4" s="52">
        <v>26</v>
      </c>
      <c r="V4" s="52">
        <v>0.125</v>
      </c>
      <c r="W4" s="52">
        <v>0.24799</v>
      </c>
      <c r="X4" s="52">
        <v>2.035496</v>
      </c>
      <c r="Y4" s="52">
        <v>0</v>
      </c>
      <c r="Z4" s="52">
        <v>0</v>
      </c>
      <c r="AA4" s="82">
        <v>4</v>
      </c>
      <c r="AB4" s="82"/>
      <c r="AC4" s="98"/>
      <c r="AD4" s="85" t="s">
        <v>216</v>
      </c>
      <c r="AE4" s="85">
        <v>0</v>
      </c>
      <c r="AF4" s="85">
        <v>0</v>
      </c>
      <c r="AG4" s="85">
        <v>1</v>
      </c>
      <c r="AH4" s="85">
        <v>0</v>
      </c>
      <c r="AI4" s="85"/>
      <c r="AJ4" s="85" t="s">
        <v>335</v>
      </c>
      <c r="AK4" s="85" t="s">
        <v>342</v>
      </c>
      <c r="AL4" s="89" t="s">
        <v>347</v>
      </c>
      <c r="AM4" s="85"/>
      <c r="AN4" s="87">
        <v>43214.69582175926</v>
      </c>
      <c r="AO4" s="85"/>
      <c r="AP4" s="85" t="b">
        <v>1</v>
      </c>
      <c r="AQ4" s="85" t="b">
        <v>0</v>
      </c>
      <c r="AR4" s="85" t="b">
        <v>0</v>
      </c>
      <c r="AS4" s="85" t="s">
        <v>291</v>
      </c>
      <c r="AT4" s="85">
        <v>0</v>
      </c>
      <c r="AU4" s="85"/>
      <c r="AV4" s="85" t="b">
        <v>0</v>
      </c>
      <c r="AW4" s="85" t="s">
        <v>365</v>
      </c>
      <c r="AX4" s="89" t="s">
        <v>367</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261</v>
      </c>
      <c r="G5" s="15"/>
      <c r="H5" s="16" t="s">
        <v>213</v>
      </c>
      <c r="I5" s="66"/>
      <c r="J5" s="66"/>
      <c r="K5" s="114" t="s">
        <v>375</v>
      </c>
      <c r="L5" s="94">
        <v>3846.3846153846152</v>
      </c>
      <c r="M5" s="95">
        <v>5701.18408203125</v>
      </c>
      <c r="N5" s="95">
        <v>2676.202880859375</v>
      </c>
      <c r="O5" s="77"/>
      <c r="P5" s="96"/>
      <c r="Q5" s="96"/>
      <c r="R5" s="97"/>
      <c r="S5" s="51">
        <v>0</v>
      </c>
      <c r="T5" s="51">
        <v>2</v>
      </c>
      <c r="U5" s="52">
        <v>10</v>
      </c>
      <c r="V5" s="52">
        <v>0.090909</v>
      </c>
      <c r="W5" s="52">
        <v>0.126215</v>
      </c>
      <c r="X5" s="52">
        <v>1.111588</v>
      </c>
      <c r="Y5" s="52">
        <v>0</v>
      </c>
      <c r="Z5" s="52">
        <v>0</v>
      </c>
      <c r="AA5" s="82">
        <v>5</v>
      </c>
      <c r="AB5" s="82"/>
      <c r="AC5" s="98"/>
      <c r="AD5" s="85" t="s">
        <v>329</v>
      </c>
      <c r="AE5" s="85">
        <v>1563</v>
      </c>
      <c r="AF5" s="85">
        <v>1451</v>
      </c>
      <c r="AG5" s="85">
        <v>1200</v>
      </c>
      <c r="AH5" s="85">
        <v>693</v>
      </c>
      <c r="AI5" s="85"/>
      <c r="AJ5" s="85" t="s">
        <v>336</v>
      </c>
      <c r="AK5" s="85" t="s">
        <v>343</v>
      </c>
      <c r="AL5" s="89" t="s">
        <v>348</v>
      </c>
      <c r="AM5" s="85"/>
      <c r="AN5" s="87">
        <v>39164.81994212963</v>
      </c>
      <c r="AO5" s="89" t="s">
        <v>354</v>
      </c>
      <c r="AP5" s="85" t="b">
        <v>0</v>
      </c>
      <c r="AQ5" s="85" t="b">
        <v>0</v>
      </c>
      <c r="AR5" s="85" t="b">
        <v>1</v>
      </c>
      <c r="AS5" s="85" t="s">
        <v>291</v>
      </c>
      <c r="AT5" s="85">
        <v>74</v>
      </c>
      <c r="AU5" s="89" t="s">
        <v>360</v>
      </c>
      <c r="AV5" s="85" t="b">
        <v>0</v>
      </c>
      <c r="AW5" s="85" t="s">
        <v>365</v>
      </c>
      <c r="AX5" s="89" t="s">
        <v>368</v>
      </c>
      <c r="AY5" s="85" t="s">
        <v>66</v>
      </c>
      <c r="AZ5" s="85" t="str">
        <f>REPLACE(INDEX(GroupVertices[Group],MATCH(Vertices[[#This Row],[Vertex]],GroupVertices[Vertex],0)),1,1,"")</f>
        <v>3</v>
      </c>
      <c r="BA5" s="51" t="s">
        <v>234</v>
      </c>
      <c r="BB5" s="51" t="s">
        <v>234</v>
      </c>
      <c r="BC5" s="51" t="s">
        <v>246</v>
      </c>
      <c r="BD5" s="51" t="s">
        <v>246</v>
      </c>
      <c r="BE5" s="51"/>
      <c r="BF5" s="51"/>
      <c r="BG5" s="131" t="s">
        <v>543</v>
      </c>
      <c r="BH5" s="131" t="s">
        <v>543</v>
      </c>
      <c r="BI5" s="131" t="s">
        <v>549</v>
      </c>
      <c r="BJ5" s="131" t="s">
        <v>549</v>
      </c>
      <c r="BK5" s="131">
        <v>0</v>
      </c>
      <c r="BL5" s="134">
        <v>0</v>
      </c>
      <c r="BM5" s="131">
        <v>1</v>
      </c>
      <c r="BN5" s="134">
        <v>11.11111111111111</v>
      </c>
      <c r="BO5" s="131">
        <v>0</v>
      </c>
      <c r="BP5" s="134">
        <v>0</v>
      </c>
      <c r="BQ5" s="131">
        <v>8</v>
      </c>
      <c r="BR5" s="134">
        <v>88.88888888888889</v>
      </c>
      <c r="BS5" s="131">
        <v>9</v>
      </c>
      <c r="BT5" s="2"/>
      <c r="BU5" s="3"/>
      <c r="BV5" s="3"/>
      <c r="BW5" s="3"/>
      <c r="BX5" s="3"/>
    </row>
    <row r="6" spans="1:76" ht="15">
      <c r="A6" s="14" t="s">
        <v>217</v>
      </c>
      <c r="B6" s="15"/>
      <c r="C6" s="15" t="s">
        <v>64</v>
      </c>
      <c r="D6" s="93">
        <v>556.4548587181255</v>
      </c>
      <c r="E6" s="81"/>
      <c r="F6" s="112" t="s">
        <v>363</v>
      </c>
      <c r="G6" s="15"/>
      <c r="H6" s="16" t="s">
        <v>217</v>
      </c>
      <c r="I6" s="66"/>
      <c r="J6" s="66"/>
      <c r="K6" s="114" t="s">
        <v>376</v>
      </c>
      <c r="L6" s="94">
        <v>1</v>
      </c>
      <c r="M6" s="95">
        <v>5701.18408203125</v>
      </c>
      <c r="N6" s="95">
        <v>7322.796875</v>
      </c>
      <c r="O6" s="77"/>
      <c r="P6" s="96"/>
      <c r="Q6" s="96"/>
      <c r="R6" s="97"/>
      <c r="S6" s="51">
        <v>1</v>
      </c>
      <c r="T6" s="51">
        <v>0</v>
      </c>
      <c r="U6" s="52">
        <v>0</v>
      </c>
      <c r="V6" s="52">
        <v>0.0625</v>
      </c>
      <c r="W6" s="52">
        <v>0.052937</v>
      </c>
      <c r="X6" s="52">
        <v>0.6224190000000001</v>
      </c>
      <c r="Y6" s="52">
        <v>0</v>
      </c>
      <c r="Z6" s="52">
        <v>0</v>
      </c>
      <c r="AA6" s="82">
        <v>6</v>
      </c>
      <c r="AB6" s="82"/>
      <c r="AC6" s="98"/>
      <c r="AD6" s="85" t="s">
        <v>330</v>
      </c>
      <c r="AE6" s="85">
        <v>22</v>
      </c>
      <c r="AF6" s="85">
        <v>683</v>
      </c>
      <c r="AG6" s="85">
        <v>1927</v>
      </c>
      <c r="AH6" s="85">
        <v>58</v>
      </c>
      <c r="AI6" s="85"/>
      <c r="AJ6" s="85" t="s">
        <v>337</v>
      </c>
      <c r="AK6" s="85" t="s">
        <v>344</v>
      </c>
      <c r="AL6" s="89" t="s">
        <v>349</v>
      </c>
      <c r="AM6" s="85"/>
      <c r="AN6" s="87">
        <v>39899.850173611114</v>
      </c>
      <c r="AO6" s="89" t="s">
        <v>355</v>
      </c>
      <c r="AP6" s="85" t="b">
        <v>0</v>
      </c>
      <c r="AQ6" s="85" t="b">
        <v>0</v>
      </c>
      <c r="AR6" s="85" t="b">
        <v>0</v>
      </c>
      <c r="AS6" s="85" t="s">
        <v>291</v>
      </c>
      <c r="AT6" s="85">
        <v>24</v>
      </c>
      <c r="AU6" s="89" t="s">
        <v>361</v>
      </c>
      <c r="AV6" s="85" t="b">
        <v>0</v>
      </c>
      <c r="AW6" s="85" t="s">
        <v>365</v>
      </c>
      <c r="AX6" s="89" t="s">
        <v>369</v>
      </c>
      <c r="AY6" s="85" t="s">
        <v>65</v>
      </c>
      <c r="AZ6" s="85" t="str">
        <f>REPLACE(INDEX(GroupVertices[Group],MATCH(Vertices[[#This Row],[Vertex]],GroupVertices[Vertex],0)),1,1,"")</f>
        <v>3</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195.49689869055823</v>
      </c>
      <c r="E7" s="81"/>
      <c r="F7" s="112" t="s">
        <v>262</v>
      </c>
      <c r="G7" s="15"/>
      <c r="H7" s="16" t="s">
        <v>214</v>
      </c>
      <c r="I7" s="66"/>
      <c r="J7" s="66"/>
      <c r="K7" s="114" t="s">
        <v>377</v>
      </c>
      <c r="L7" s="94">
        <v>1</v>
      </c>
      <c r="M7" s="95">
        <v>3201.43408203125</v>
      </c>
      <c r="N7" s="95">
        <v>7322.796875</v>
      </c>
      <c r="O7" s="77"/>
      <c r="P7" s="96"/>
      <c r="Q7" s="96"/>
      <c r="R7" s="97"/>
      <c r="S7" s="51">
        <v>0</v>
      </c>
      <c r="T7" s="51">
        <v>1</v>
      </c>
      <c r="U7" s="52">
        <v>0</v>
      </c>
      <c r="V7" s="52">
        <v>0.076923</v>
      </c>
      <c r="W7" s="52">
        <v>0.104012</v>
      </c>
      <c r="X7" s="52">
        <v>0.582537</v>
      </c>
      <c r="Y7" s="52">
        <v>0</v>
      </c>
      <c r="Z7" s="52">
        <v>0</v>
      </c>
      <c r="AA7" s="82">
        <v>7</v>
      </c>
      <c r="AB7" s="82"/>
      <c r="AC7" s="98"/>
      <c r="AD7" s="85" t="s">
        <v>331</v>
      </c>
      <c r="AE7" s="85">
        <v>102</v>
      </c>
      <c r="AF7" s="85">
        <v>58</v>
      </c>
      <c r="AG7" s="85">
        <v>421</v>
      </c>
      <c r="AH7" s="85">
        <v>2</v>
      </c>
      <c r="AI7" s="85"/>
      <c r="AJ7" s="85" t="s">
        <v>338</v>
      </c>
      <c r="AK7" s="85" t="s">
        <v>345</v>
      </c>
      <c r="AL7" s="89" t="s">
        <v>350</v>
      </c>
      <c r="AM7" s="85"/>
      <c r="AN7" s="87">
        <v>39931.10181712963</v>
      </c>
      <c r="AO7" s="89" t="s">
        <v>356</v>
      </c>
      <c r="AP7" s="85" t="b">
        <v>1</v>
      </c>
      <c r="AQ7" s="85" t="b">
        <v>0</v>
      </c>
      <c r="AR7" s="85" t="b">
        <v>0</v>
      </c>
      <c r="AS7" s="85" t="s">
        <v>291</v>
      </c>
      <c r="AT7" s="85">
        <v>0</v>
      </c>
      <c r="AU7" s="89" t="s">
        <v>359</v>
      </c>
      <c r="AV7" s="85" t="b">
        <v>0</v>
      </c>
      <c r="AW7" s="85" t="s">
        <v>365</v>
      </c>
      <c r="AX7" s="89" t="s">
        <v>370</v>
      </c>
      <c r="AY7" s="85" t="s">
        <v>66</v>
      </c>
      <c r="AZ7" s="85" t="str">
        <f>REPLACE(INDEX(GroupVertices[Group],MATCH(Vertices[[#This Row],[Vertex]],GroupVertices[Vertex],0)),1,1,"")</f>
        <v>1</v>
      </c>
      <c r="BA7" s="51" t="s">
        <v>235</v>
      </c>
      <c r="BB7" s="51" t="s">
        <v>235</v>
      </c>
      <c r="BC7" s="51" t="s">
        <v>247</v>
      </c>
      <c r="BD7" s="51" t="s">
        <v>247</v>
      </c>
      <c r="BE7" s="51"/>
      <c r="BF7" s="51"/>
      <c r="BG7" s="131" t="s">
        <v>544</v>
      </c>
      <c r="BH7" s="131" t="s">
        <v>544</v>
      </c>
      <c r="BI7" s="131" t="s">
        <v>550</v>
      </c>
      <c r="BJ7" s="131" t="s">
        <v>550</v>
      </c>
      <c r="BK7" s="131">
        <v>2</v>
      </c>
      <c r="BL7" s="134">
        <v>22.22222222222222</v>
      </c>
      <c r="BM7" s="131">
        <v>0</v>
      </c>
      <c r="BN7" s="134">
        <v>0</v>
      </c>
      <c r="BO7" s="131">
        <v>0</v>
      </c>
      <c r="BP7" s="134">
        <v>0</v>
      </c>
      <c r="BQ7" s="131">
        <v>7</v>
      </c>
      <c r="BR7" s="134">
        <v>77.77777777777777</v>
      </c>
      <c r="BS7" s="131">
        <v>9</v>
      </c>
      <c r="BT7" s="2"/>
      <c r="BU7" s="3"/>
      <c r="BV7" s="3"/>
      <c r="BW7" s="3"/>
      <c r="BX7" s="3"/>
    </row>
    <row r="8" spans="1:76" ht="15">
      <c r="A8" s="14" t="s">
        <v>215</v>
      </c>
      <c r="B8" s="15"/>
      <c r="C8" s="15" t="s">
        <v>64</v>
      </c>
      <c r="D8" s="93">
        <v>498.70158511371466</v>
      </c>
      <c r="E8" s="81"/>
      <c r="F8" s="112" t="s">
        <v>263</v>
      </c>
      <c r="G8" s="15"/>
      <c r="H8" s="16" t="s">
        <v>215</v>
      </c>
      <c r="I8" s="66"/>
      <c r="J8" s="66"/>
      <c r="K8" s="114" t="s">
        <v>378</v>
      </c>
      <c r="L8" s="94">
        <v>3846.3846153846152</v>
      </c>
      <c r="M8" s="95">
        <v>8501.423828125</v>
      </c>
      <c r="N8" s="95">
        <v>2676.202880859375</v>
      </c>
      <c r="O8" s="77"/>
      <c r="P8" s="96"/>
      <c r="Q8" s="96"/>
      <c r="R8" s="97"/>
      <c r="S8" s="51">
        <v>1</v>
      </c>
      <c r="T8" s="51">
        <v>3</v>
      </c>
      <c r="U8" s="52">
        <v>10</v>
      </c>
      <c r="V8" s="52">
        <v>0.090909</v>
      </c>
      <c r="W8" s="52">
        <v>0.257031</v>
      </c>
      <c r="X8" s="52">
        <v>1.492164</v>
      </c>
      <c r="Y8" s="52">
        <v>0</v>
      </c>
      <c r="Z8" s="52">
        <v>0</v>
      </c>
      <c r="AA8" s="82">
        <v>8</v>
      </c>
      <c r="AB8" s="82"/>
      <c r="AC8" s="98"/>
      <c r="AD8" s="85" t="s">
        <v>332</v>
      </c>
      <c r="AE8" s="85">
        <v>646</v>
      </c>
      <c r="AF8" s="85">
        <v>583</v>
      </c>
      <c r="AG8" s="85">
        <v>2510</v>
      </c>
      <c r="AH8" s="85">
        <v>102</v>
      </c>
      <c r="AI8" s="85"/>
      <c r="AJ8" s="85" t="s">
        <v>339</v>
      </c>
      <c r="AK8" s="85" t="s">
        <v>342</v>
      </c>
      <c r="AL8" s="89" t="s">
        <v>351</v>
      </c>
      <c r="AM8" s="85"/>
      <c r="AN8" s="87">
        <v>42194.98909722222</v>
      </c>
      <c r="AO8" s="89" t="s">
        <v>357</v>
      </c>
      <c r="AP8" s="85" t="b">
        <v>1</v>
      </c>
      <c r="AQ8" s="85" t="b">
        <v>0</v>
      </c>
      <c r="AR8" s="85" t="b">
        <v>0</v>
      </c>
      <c r="AS8" s="85" t="s">
        <v>291</v>
      </c>
      <c r="AT8" s="85">
        <v>72</v>
      </c>
      <c r="AU8" s="89" t="s">
        <v>359</v>
      </c>
      <c r="AV8" s="85" t="b">
        <v>0</v>
      </c>
      <c r="AW8" s="85" t="s">
        <v>365</v>
      </c>
      <c r="AX8" s="89" t="s">
        <v>371</v>
      </c>
      <c r="AY8" s="85" t="s">
        <v>66</v>
      </c>
      <c r="AZ8" s="85" t="str">
        <f>REPLACE(INDEX(GroupVertices[Group],MATCH(Vertices[[#This Row],[Vertex]],GroupVertices[Vertex],0)),1,1,"")</f>
        <v>2</v>
      </c>
      <c r="BA8" s="51" t="s">
        <v>532</v>
      </c>
      <c r="BB8" s="51" t="s">
        <v>532</v>
      </c>
      <c r="BC8" s="51" t="s">
        <v>456</v>
      </c>
      <c r="BD8" s="51" t="s">
        <v>536</v>
      </c>
      <c r="BE8" s="51" t="s">
        <v>538</v>
      </c>
      <c r="BF8" s="51" t="s">
        <v>540</v>
      </c>
      <c r="BG8" s="131" t="s">
        <v>493</v>
      </c>
      <c r="BH8" s="131" t="s">
        <v>546</v>
      </c>
      <c r="BI8" s="131" t="s">
        <v>510</v>
      </c>
      <c r="BJ8" s="131" t="s">
        <v>552</v>
      </c>
      <c r="BK8" s="131">
        <v>3</v>
      </c>
      <c r="BL8" s="134">
        <v>2.127659574468085</v>
      </c>
      <c r="BM8" s="131">
        <v>1</v>
      </c>
      <c r="BN8" s="134">
        <v>0.7092198581560284</v>
      </c>
      <c r="BO8" s="131">
        <v>0</v>
      </c>
      <c r="BP8" s="134">
        <v>0</v>
      </c>
      <c r="BQ8" s="131">
        <v>137</v>
      </c>
      <c r="BR8" s="134">
        <v>97.16312056737588</v>
      </c>
      <c r="BS8" s="131">
        <v>141</v>
      </c>
      <c r="BT8" s="2"/>
      <c r="BU8" s="3"/>
      <c r="BV8" s="3"/>
      <c r="BW8" s="3"/>
      <c r="BX8" s="3"/>
    </row>
    <row r="9" spans="1:76" ht="15">
      <c r="A9" s="99" t="s">
        <v>218</v>
      </c>
      <c r="B9" s="100"/>
      <c r="C9" s="100" t="s">
        <v>64</v>
      </c>
      <c r="D9" s="101">
        <v>1000</v>
      </c>
      <c r="E9" s="102"/>
      <c r="F9" s="113" t="s">
        <v>364</v>
      </c>
      <c r="G9" s="100"/>
      <c r="H9" s="103" t="s">
        <v>218</v>
      </c>
      <c r="I9" s="104"/>
      <c r="J9" s="104"/>
      <c r="K9" s="115" t="s">
        <v>379</v>
      </c>
      <c r="L9" s="105">
        <v>1</v>
      </c>
      <c r="M9" s="106">
        <v>8501.423828125</v>
      </c>
      <c r="N9" s="106">
        <v>7322.796875</v>
      </c>
      <c r="O9" s="107"/>
      <c r="P9" s="108"/>
      <c r="Q9" s="108"/>
      <c r="R9" s="109"/>
      <c r="S9" s="51">
        <v>1</v>
      </c>
      <c r="T9" s="51">
        <v>0</v>
      </c>
      <c r="U9" s="52">
        <v>0</v>
      </c>
      <c r="V9" s="52">
        <v>0.0625</v>
      </c>
      <c r="W9" s="52">
        <v>0.107804</v>
      </c>
      <c r="X9" s="52">
        <v>0.572774</v>
      </c>
      <c r="Y9" s="52">
        <v>0</v>
      </c>
      <c r="Z9" s="52">
        <v>0</v>
      </c>
      <c r="AA9" s="110">
        <v>9</v>
      </c>
      <c r="AB9" s="110"/>
      <c r="AC9" s="111"/>
      <c r="AD9" s="85" t="s">
        <v>333</v>
      </c>
      <c r="AE9" s="85">
        <v>1765</v>
      </c>
      <c r="AF9" s="85">
        <v>27819</v>
      </c>
      <c r="AG9" s="85">
        <v>8666</v>
      </c>
      <c r="AH9" s="85">
        <v>1562</v>
      </c>
      <c r="AI9" s="85"/>
      <c r="AJ9" s="85" t="s">
        <v>340</v>
      </c>
      <c r="AK9" s="85" t="s">
        <v>342</v>
      </c>
      <c r="AL9" s="89" t="s">
        <v>352</v>
      </c>
      <c r="AM9" s="85"/>
      <c r="AN9" s="87">
        <v>39841.76027777778</v>
      </c>
      <c r="AO9" s="89" t="s">
        <v>358</v>
      </c>
      <c r="AP9" s="85" t="b">
        <v>0</v>
      </c>
      <c r="AQ9" s="85" t="b">
        <v>0</v>
      </c>
      <c r="AR9" s="85" t="b">
        <v>0</v>
      </c>
      <c r="AS9" s="85" t="s">
        <v>291</v>
      </c>
      <c r="AT9" s="85">
        <v>488</v>
      </c>
      <c r="AU9" s="89" t="s">
        <v>359</v>
      </c>
      <c r="AV9" s="85" t="b">
        <v>0</v>
      </c>
      <c r="AW9" s="85" t="s">
        <v>365</v>
      </c>
      <c r="AX9" s="89" t="s">
        <v>372</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hyperlinks>
    <hyperlink ref="AL3" r:id="rId1" display="https://t.co/t2VVviJ9Em"/>
    <hyperlink ref="AL4" r:id="rId2" display="https://t.co/PS2Gr8IxsA"/>
    <hyperlink ref="AL5" r:id="rId3" display="https://t.co/wXtTtxTccI"/>
    <hyperlink ref="AL6" r:id="rId4" display="http://t.co/KfsnOFk951"/>
    <hyperlink ref="AL7" r:id="rId5" display="http://www.avsu.com/"/>
    <hyperlink ref="AL8" r:id="rId6" display="http://t.co/RDFQ3PZci8"/>
    <hyperlink ref="AL9" r:id="rId7" display="http://www.visitpalmsprings.com/"/>
    <hyperlink ref="AO3" r:id="rId8" display="https://pbs.twimg.com/profile_banners/215033316/1517885692"/>
    <hyperlink ref="AO5" r:id="rId9" display="https://pbs.twimg.com/profile_banners/2045451/1368733968"/>
    <hyperlink ref="AO6" r:id="rId10" display="https://pbs.twimg.com/profile_banners/27088523/1452033029"/>
    <hyperlink ref="AO7" r:id="rId11" display="https://pbs.twimg.com/profile_banners/35957417/1536254829"/>
    <hyperlink ref="AO8" r:id="rId12" display="https://pbs.twimg.com/profile_banners/3273518276/1436543921"/>
    <hyperlink ref="AO9" r:id="rId13" display="https://pbs.twimg.com/profile_banners/19666000/1518049009"/>
    <hyperlink ref="AU3" r:id="rId14" display="http://abs.twimg.com/images/themes/theme1/bg.png"/>
    <hyperlink ref="AU5" r:id="rId15" display="http://abs.twimg.com/images/themes/theme19/bg.gif"/>
    <hyperlink ref="AU6" r:id="rId16" display="http://abs.twimg.com/images/themes/theme10/bg.gif"/>
    <hyperlink ref="AU7" r:id="rId17" display="http://abs.twimg.com/images/themes/theme1/bg.png"/>
    <hyperlink ref="AU8" r:id="rId18" display="http://abs.twimg.com/images/themes/theme1/bg.png"/>
    <hyperlink ref="AU9" r:id="rId19" display="http://abs.twimg.com/images/themes/theme1/bg.png"/>
    <hyperlink ref="F3" r:id="rId20" display="http://pbs.twimg.com/profile_images/960707602274398209/5bAmGY0Y_normal.jpg"/>
    <hyperlink ref="F4" r:id="rId21" display="http://pbs.twimg.com/profile_images/988822827829612545/O4PdqvX__normal.jpg"/>
    <hyperlink ref="F5" r:id="rId22" display="http://pbs.twimg.com/profile_images/515191535747756032/GmTfedvy_normal.jpeg"/>
    <hyperlink ref="F6" r:id="rId23" display="http://pbs.twimg.com/profile_images/664526112760791040/IoM3DlY9_normal.png"/>
    <hyperlink ref="F7" r:id="rId24" display="http://pbs.twimg.com/profile_images/1037754258907512832/dDXRMCnN_normal.jpg"/>
    <hyperlink ref="F8" r:id="rId25" display="http://pbs.twimg.com/profile_images/619293774192074752/yBUiyWE-_normal.jpg"/>
    <hyperlink ref="F9" r:id="rId26" display="http://pbs.twimg.com/profile_images/988845766830510080/qUCxqEQI_normal.jpg"/>
    <hyperlink ref="AX3" r:id="rId27" display="https://twitter.com/standbygolf"/>
    <hyperlink ref="AX4" r:id="rId28" display="https://twitter.com/thegpsoasis"/>
    <hyperlink ref="AX5" r:id="rId29" display="https://twitter.com/escapewithkim"/>
    <hyperlink ref="AX6" r:id="rId30" display="https://twitter.com/redjeeptours"/>
    <hyperlink ref="AX7" r:id="rId31" display="https://twitter.com/avsuinc"/>
    <hyperlink ref="AX8" r:id="rId32" display="https://twitter.com/psmodsquad"/>
    <hyperlink ref="AX9" r:id="rId33" display="https://twitter.com/palmspringsca"/>
  </hyperlinks>
  <printOptions/>
  <pageMargins left="0.7" right="0.7" top="0.75" bottom="0.75" header="0.3" footer="0.3"/>
  <pageSetup horizontalDpi="600" verticalDpi="600" orientation="portrait" r:id="rId37"/>
  <legacyDrawing r:id="rId35"/>
  <tableParts>
    <tablePart r:id="rId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446</v>
      </c>
      <c r="Z2" s="13" t="s">
        <v>454</v>
      </c>
      <c r="AA2" s="13" t="s">
        <v>477</v>
      </c>
      <c r="AB2" s="13" t="s">
        <v>491</v>
      </c>
      <c r="AC2" s="13" t="s">
        <v>509</v>
      </c>
      <c r="AD2" s="13" t="s">
        <v>519</v>
      </c>
      <c r="AE2" s="13" t="s">
        <v>520</v>
      </c>
      <c r="AF2" s="13" t="s">
        <v>527</v>
      </c>
      <c r="AG2" s="67" t="s">
        <v>572</v>
      </c>
      <c r="AH2" s="67" t="s">
        <v>573</v>
      </c>
      <c r="AI2" s="67" t="s">
        <v>574</v>
      </c>
      <c r="AJ2" s="67" t="s">
        <v>575</v>
      </c>
      <c r="AK2" s="67" t="s">
        <v>576</v>
      </c>
      <c r="AL2" s="67" t="s">
        <v>577</v>
      </c>
      <c r="AM2" s="67" t="s">
        <v>578</v>
      </c>
      <c r="AN2" s="67" t="s">
        <v>579</v>
      </c>
      <c r="AO2" s="67" t="s">
        <v>582</v>
      </c>
    </row>
    <row r="3" spans="1:41" ht="15">
      <c r="A3" s="125" t="s">
        <v>419</v>
      </c>
      <c r="B3" s="126" t="s">
        <v>422</v>
      </c>
      <c r="C3" s="126" t="s">
        <v>56</v>
      </c>
      <c r="D3" s="117"/>
      <c r="E3" s="116"/>
      <c r="F3" s="118" t="s">
        <v>589</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t="s">
        <v>447</v>
      </c>
      <c r="Z3" s="85" t="s">
        <v>455</v>
      </c>
      <c r="AA3" s="85" t="s">
        <v>249</v>
      </c>
      <c r="AB3" s="91" t="s">
        <v>492</v>
      </c>
      <c r="AC3" s="91" t="s">
        <v>506</v>
      </c>
      <c r="AD3" s="91"/>
      <c r="AE3" s="91" t="s">
        <v>216</v>
      </c>
      <c r="AF3" s="91" t="s">
        <v>528</v>
      </c>
      <c r="AG3" s="131">
        <v>2</v>
      </c>
      <c r="AH3" s="134">
        <v>5.882352941176471</v>
      </c>
      <c r="AI3" s="131">
        <v>0</v>
      </c>
      <c r="AJ3" s="134">
        <v>0</v>
      </c>
      <c r="AK3" s="131">
        <v>0</v>
      </c>
      <c r="AL3" s="134">
        <v>0</v>
      </c>
      <c r="AM3" s="131">
        <v>32</v>
      </c>
      <c r="AN3" s="134">
        <v>94.11764705882354</v>
      </c>
      <c r="AO3" s="131">
        <v>34</v>
      </c>
    </row>
    <row r="4" spans="1:41" ht="15">
      <c r="A4" s="125" t="s">
        <v>420</v>
      </c>
      <c r="B4" s="126" t="s">
        <v>423</v>
      </c>
      <c r="C4" s="126" t="s">
        <v>56</v>
      </c>
      <c r="D4" s="122"/>
      <c r="E4" s="100"/>
      <c r="F4" s="103" t="s">
        <v>590</v>
      </c>
      <c r="G4" s="107"/>
      <c r="H4" s="107"/>
      <c r="I4" s="123">
        <v>4</v>
      </c>
      <c r="J4" s="110"/>
      <c r="K4" s="51">
        <v>2</v>
      </c>
      <c r="L4" s="51">
        <v>0</v>
      </c>
      <c r="M4" s="51">
        <v>10</v>
      </c>
      <c r="N4" s="51">
        <v>10</v>
      </c>
      <c r="O4" s="51">
        <v>7</v>
      </c>
      <c r="P4" s="52">
        <v>0</v>
      </c>
      <c r="Q4" s="52">
        <v>0</v>
      </c>
      <c r="R4" s="51">
        <v>1</v>
      </c>
      <c r="S4" s="51">
        <v>0</v>
      </c>
      <c r="T4" s="51">
        <v>2</v>
      </c>
      <c r="U4" s="51">
        <v>10</v>
      </c>
      <c r="V4" s="51">
        <v>1</v>
      </c>
      <c r="W4" s="52">
        <v>0.5</v>
      </c>
      <c r="X4" s="52">
        <v>0.5</v>
      </c>
      <c r="Y4" s="85" t="s">
        <v>448</v>
      </c>
      <c r="Z4" s="85" t="s">
        <v>456</v>
      </c>
      <c r="AA4" s="85" t="s">
        <v>478</v>
      </c>
      <c r="AB4" s="91" t="s">
        <v>493</v>
      </c>
      <c r="AC4" s="91" t="s">
        <v>510</v>
      </c>
      <c r="AD4" s="91"/>
      <c r="AE4" s="91" t="s">
        <v>521</v>
      </c>
      <c r="AF4" s="91" t="s">
        <v>529</v>
      </c>
      <c r="AG4" s="131">
        <v>3</v>
      </c>
      <c r="AH4" s="134">
        <v>2.127659574468085</v>
      </c>
      <c r="AI4" s="131">
        <v>1</v>
      </c>
      <c r="AJ4" s="134">
        <v>0.7092198581560284</v>
      </c>
      <c r="AK4" s="131">
        <v>0</v>
      </c>
      <c r="AL4" s="134">
        <v>0</v>
      </c>
      <c r="AM4" s="131">
        <v>137</v>
      </c>
      <c r="AN4" s="134">
        <v>97.16312056737588</v>
      </c>
      <c r="AO4" s="131">
        <v>141</v>
      </c>
    </row>
    <row r="5" spans="1:41" ht="15">
      <c r="A5" s="125" t="s">
        <v>421</v>
      </c>
      <c r="B5" s="126" t="s">
        <v>424</v>
      </c>
      <c r="C5" s="126" t="s">
        <v>56</v>
      </c>
      <c r="D5" s="122"/>
      <c r="E5" s="100"/>
      <c r="F5" s="103" t="s">
        <v>421</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t="s">
        <v>234</v>
      </c>
      <c r="Z5" s="85" t="s">
        <v>246</v>
      </c>
      <c r="AA5" s="85"/>
      <c r="AB5" s="91" t="s">
        <v>290</v>
      </c>
      <c r="AC5" s="91" t="s">
        <v>290</v>
      </c>
      <c r="AD5" s="91"/>
      <c r="AE5" s="91" t="s">
        <v>522</v>
      </c>
      <c r="AF5" s="91" t="s">
        <v>530</v>
      </c>
      <c r="AG5" s="131">
        <v>0</v>
      </c>
      <c r="AH5" s="134">
        <v>0</v>
      </c>
      <c r="AI5" s="131">
        <v>1</v>
      </c>
      <c r="AJ5" s="134">
        <v>11.11111111111111</v>
      </c>
      <c r="AK5" s="131">
        <v>0</v>
      </c>
      <c r="AL5" s="134">
        <v>0</v>
      </c>
      <c r="AM5" s="131">
        <v>8</v>
      </c>
      <c r="AN5" s="134">
        <v>88.88888888888889</v>
      </c>
      <c r="AO5" s="131">
        <v>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419</v>
      </c>
      <c r="B2" s="91" t="s">
        <v>216</v>
      </c>
      <c r="C2" s="85">
        <f>VLOOKUP(GroupVertices[[#This Row],[Vertex]],Vertices[],MATCH("ID",Vertices[[#Headers],[Vertex]:[Vertex Content Word Count]],0),FALSE)</f>
        <v>4</v>
      </c>
    </row>
    <row r="3" spans="1:3" ht="15">
      <c r="A3" s="85" t="s">
        <v>419</v>
      </c>
      <c r="B3" s="91" t="s">
        <v>214</v>
      </c>
      <c r="C3" s="85">
        <f>VLOOKUP(GroupVertices[[#This Row],[Vertex]],Vertices[],MATCH("ID",Vertices[[#Headers],[Vertex]:[Vertex Content Word Count]],0),FALSE)</f>
        <v>7</v>
      </c>
    </row>
    <row r="4" spans="1:3" ht="15">
      <c r="A4" s="85" t="s">
        <v>419</v>
      </c>
      <c r="B4" s="91" t="s">
        <v>212</v>
      </c>
      <c r="C4" s="85">
        <f>VLOOKUP(GroupVertices[[#This Row],[Vertex]],Vertices[],MATCH("ID",Vertices[[#Headers],[Vertex]:[Vertex Content Word Count]],0),FALSE)</f>
        <v>3</v>
      </c>
    </row>
    <row r="5" spans="1:3" ht="15">
      <c r="A5" s="85" t="s">
        <v>420</v>
      </c>
      <c r="B5" s="91" t="s">
        <v>215</v>
      </c>
      <c r="C5" s="85">
        <f>VLOOKUP(GroupVertices[[#This Row],[Vertex]],Vertices[],MATCH("ID",Vertices[[#Headers],[Vertex]:[Vertex Content Word Count]],0),FALSE)</f>
        <v>8</v>
      </c>
    </row>
    <row r="6" spans="1:3" ht="15">
      <c r="A6" s="85" t="s">
        <v>420</v>
      </c>
      <c r="B6" s="91" t="s">
        <v>218</v>
      </c>
      <c r="C6" s="85">
        <f>VLOOKUP(GroupVertices[[#This Row],[Vertex]],Vertices[],MATCH("ID",Vertices[[#Headers],[Vertex]:[Vertex Content Word Count]],0),FALSE)</f>
        <v>9</v>
      </c>
    </row>
    <row r="7" spans="1:3" ht="15">
      <c r="A7" s="85" t="s">
        <v>421</v>
      </c>
      <c r="B7" s="91" t="s">
        <v>213</v>
      </c>
      <c r="C7" s="85">
        <f>VLOOKUP(GroupVertices[[#This Row],[Vertex]],Vertices[],MATCH("ID",Vertices[[#Headers],[Vertex]:[Vertex Content Word Count]],0),FALSE)</f>
        <v>5</v>
      </c>
    </row>
    <row r="8" spans="1:3" ht="15">
      <c r="A8" s="85" t="s">
        <v>421</v>
      </c>
      <c r="B8" s="91" t="s">
        <v>217</v>
      </c>
      <c r="C8"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431</v>
      </c>
      <c r="B2" s="36" t="s">
        <v>380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4</v>
      </c>
      <c r="L2" s="39">
        <f>MIN(Vertices[Closeness Centrality])</f>
        <v>0.0625</v>
      </c>
      <c r="M2" s="40">
        <f>COUNTIF(Vertices[Closeness Centrality],"&gt;= "&amp;L2)-COUNTIF(Vertices[Closeness Centrality],"&gt;="&amp;L3)</f>
        <v>2</v>
      </c>
      <c r="N2" s="39">
        <f>MIN(Vertices[Eigenvector Centrality])</f>
        <v>0.052937</v>
      </c>
      <c r="O2" s="40">
        <f>COUNTIF(Vertices[Eigenvector Centrality],"&gt;= "&amp;N2)-COUNTIF(Vertices[Eigenvector Centrality],"&gt;="&amp;N3)</f>
        <v>1</v>
      </c>
      <c r="P2" s="39">
        <f>MIN(Vertices[PageRank])</f>
        <v>0.572774</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0.4727272727272727</v>
      </c>
      <c r="K3" s="42">
        <f>COUNTIF(Vertices[Betweenness Centrality],"&gt;= "&amp;J3)-COUNTIF(Vertices[Betweenness Centrality],"&gt;="&amp;J4)</f>
        <v>0</v>
      </c>
      <c r="L3" s="41">
        <f aca="true" t="shared" si="5" ref="L3:L26">L2+($L$57-$L$2)/BinDivisor</f>
        <v>0.06363636363636363</v>
      </c>
      <c r="M3" s="42">
        <f>COUNTIF(Vertices[Closeness Centrality],"&gt;= "&amp;L3)-COUNTIF(Vertices[Closeness Centrality],"&gt;="&amp;L4)</f>
        <v>0</v>
      </c>
      <c r="N3" s="41">
        <f aca="true" t="shared" si="6" ref="N3:N26">N2+($N$57-$N$2)/BinDivisor</f>
        <v>0.0566478</v>
      </c>
      <c r="O3" s="42">
        <f>COUNTIF(Vertices[Eigenvector Centrality],"&gt;= "&amp;N3)-COUNTIF(Vertices[Eigenvector Centrality],"&gt;="&amp;N4)</f>
        <v>0</v>
      </c>
      <c r="P3" s="41">
        <f aca="true" t="shared" si="7" ref="P3:P26">P2+($P$57-$P$2)/BinDivisor</f>
        <v>0.5993689454545454</v>
      </c>
      <c r="Q3" s="42">
        <f>COUNTIF(Vertices[PageRank],"&gt;= "&amp;P3)-COUNTIF(Vertices[PageRank],"&gt;="&amp;P4)</f>
        <v>1</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0.14545454545454545</v>
      </c>
      <c r="G4" s="40">
        <f>COUNTIF(Vertices[In-Degree],"&gt;= "&amp;F4)-COUNTIF(Vertices[In-Degree],"&gt;="&amp;F5)</f>
        <v>0</v>
      </c>
      <c r="H4" s="39">
        <f t="shared" si="3"/>
        <v>0.10909090909090909</v>
      </c>
      <c r="I4" s="40">
        <f>COUNTIF(Vertices[Out-Degree],"&gt;= "&amp;H4)-COUNTIF(Vertices[Out-Degree],"&gt;="&amp;H5)</f>
        <v>0</v>
      </c>
      <c r="J4" s="39">
        <f t="shared" si="4"/>
        <v>0.9454545454545454</v>
      </c>
      <c r="K4" s="40">
        <f>COUNTIF(Vertices[Betweenness Centrality],"&gt;= "&amp;J4)-COUNTIF(Vertices[Betweenness Centrality],"&gt;="&amp;J5)</f>
        <v>0</v>
      </c>
      <c r="L4" s="39">
        <f t="shared" si="5"/>
        <v>0.06477272727272726</v>
      </c>
      <c r="M4" s="40">
        <f>COUNTIF(Vertices[Closeness Centrality],"&gt;= "&amp;L4)-COUNTIF(Vertices[Closeness Centrality],"&gt;="&amp;L5)</f>
        <v>0</v>
      </c>
      <c r="N4" s="39">
        <f t="shared" si="6"/>
        <v>0.0603586</v>
      </c>
      <c r="O4" s="40">
        <f>COUNTIF(Vertices[Eigenvector Centrality],"&gt;= "&amp;N4)-COUNTIF(Vertices[Eigenvector Centrality],"&gt;="&amp;N5)</f>
        <v>0</v>
      </c>
      <c r="P4" s="39">
        <f t="shared" si="7"/>
        <v>0.6259638909090909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0.16363636363636364</v>
      </c>
      <c r="I5" s="42">
        <f>COUNTIF(Vertices[Out-Degree],"&gt;= "&amp;H5)-COUNTIF(Vertices[Out-Degree],"&gt;="&amp;H6)</f>
        <v>0</v>
      </c>
      <c r="J5" s="41">
        <f t="shared" si="4"/>
        <v>1.4181818181818182</v>
      </c>
      <c r="K5" s="42">
        <f>COUNTIF(Vertices[Betweenness Centrality],"&gt;= "&amp;J5)-COUNTIF(Vertices[Betweenness Centrality],"&gt;="&amp;J6)</f>
        <v>0</v>
      </c>
      <c r="L5" s="41">
        <f t="shared" si="5"/>
        <v>0.06590909090909089</v>
      </c>
      <c r="M5" s="42">
        <f>COUNTIF(Vertices[Closeness Centrality],"&gt;= "&amp;L5)-COUNTIF(Vertices[Closeness Centrality],"&gt;="&amp;L6)</f>
        <v>0</v>
      </c>
      <c r="N5" s="41">
        <f t="shared" si="6"/>
        <v>0.0640694</v>
      </c>
      <c r="O5" s="42">
        <f>COUNTIF(Vertices[Eigenvector Centrality],"&gt;= "&amp;N5)-COUNTIF(Vertices[Eigenvector Centrality],"&gt;="&amp;N6)</f>
        <v>0</v>
      </c>
      <c r="P5" s="41">
        <f t="shared" si="7"/>
        <v>0.6525588363636363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0.2909090909090909</v>
      </c>
      <c r="G6" s="40">
        <f>COUNTIF(Vertices[In-Degree],"&gt;= "&amp;F6)-COUNTIF(Vertices[In-Degree],"&gt;="&amp;F7)</f>
        <v>0</v>
      </c>
      <c r="H6" s="39">
        <f t="shared" si="3"/>
        <v>0.21818181818181817</v>
      </c>
      <c r="I6" s="40">
        <f>COUNTIF(Vertices[Out-Degree],"&gt;= "&amp;H6)-COUNTIF(Vertices[Out-Degree],"&gt;="&amp;H7)</f>
        <v>0</v>
      </c>
      <c r="J6" s="39">
        <f t="shared" si="4"/>
        <v>1.8909090909090909</v>
      </c>
      <c r="K6" s="40">
        <f>COUNTIF(Vertices[Betweenness Centrality],"&gt;= "&amp;J6)-COUNTIF(Vertices[Betweenness Centrality],"&gt;="&amp;J7)</f>
        <v>0</v>
      </c>
      <c r="L6" s="39">
        <f t="shared" si="5"/>
        <v>0.06704545454545452</v>
      </c>
      <c r="M6" s="40">
        <f>COUNTIF(Vertices[Closeness Centrality],"&gt;= "&amp;L6)-COUNTIF(Vertices[Closeness Centrality],"&gt;="&amp;L7)</f>
        <v>0</v>
      </c>
      <c r="N6" s="39">
        <f t="shared" si="6"/>
        <v>0.0677802</v>
      </c>
      <c r="O6" s="40">
        <f>COUNTIF(Vertices[Eigenvector Centrality],"&gt;= "&amp;N6)-COUNTIF(Vertices[Eigenvector Centrality],"&gt;="&amp;N7)</f>
        <v>0</v>
      </c>
      <c r="P6" s="39">
        <f t="shared" si="7"/>
        <v>0.6791537818181818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0.36363636363636365</v>
      </c>
      <c r="G7" s="42">
        <f>COUNTIF(Vertices[In-Degree],"&gt;= "&amp;F7)-COUNTIF(Vertices[In-Degree],"&gt;="&amp;F8)</f>
        <v>0</v>
      </c>
      <c r="H7" s="41">
        <f t="shared" si="3"/>
        <v>0.2727272727272727</v>
      </c>
      <c r="I7" s="42">
        <f>COUNTIF(Vertices[Out-Degree],"&gt;= "&amp;H7)-COUNTIF(Vertices[Out-Degree],"&gt;="&amp;H8)</f>
        <v>0</v>
      </c>
      <c r="J7" s="41">
        <f t="shared" si="4"/>
        <v>2.3636363636363638</v>
      </c>
      <c r="K7" s="42">
        <f>COUNTIF(Vertices[Betweenness Centrality],"&gt;= "&amp;J7)-COUNTIF(Vertices[Betweenness Centrality],"&gt;="&amp;J8)</f>
        <v>0</v>
      </c>
      <c r="L7" s="41">
        <f t="shared" si="5"/>
        <v>0.06818181818181815</v>
      </c>
      <c r="M7" s="42">
        <f>COUNTIF(Vertices[Closeness Centrality],"&gt;= "&amp;L7)-COUNTIF(Vertices[Closeness Centrality],"&gt;="&amp;L8)</f>
        <v>0</v>
      </c>
      <c r="N7" s="41">
        <f t="shared" si="6"/>
        <v>0.071491</v>
      </c>
      <c r="O7" s="42">
        <f>COUNTIF(Vertices[Eigenvector Centrality],"&gt;= "&amp;N7)-COUNTIF(Vertices[Eigenvector Centrality],"&gt;="&amp;N8)</f>
        <v>0</v>
      </c>
      <c r="P7" s="41">
        <f t="shared" si="7"/>
        <v>0.7057487272727272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0.4363636363636364</v>
      </c>
      <c r="G8" s="40">
        <f>COUNTIF(Vertices[In-Degree],"&gt;= "&amp;F8)-COUNTIF(Vertices[In-Degree],"&gt;="&amp;F9)</f>
        <v>0</v>
      </c>
      <c r="H8" s="39">
        <f t="shared" si="3"/>
        <v>0.32727272727272727</v>
      </c>
      <c r="I8" s="40">
        <f>COUNTIF(Vertices[Out-Degree],"&gt;= "&amp;H8)-COUNTIF(Vertices[Out-Degree],"&gt;="&amp;H9)</f>
        <v>0</v>
      </c>
      <c r="J8" s="39">
        <f t="shared" si="4"/>
        <v>2.8363636363636364</v>
      </c>
      <c r="K8" s="40">
        <f>COUNTIF(Vertices[Betweenness Centrality],"&gt;= "&amp;J8)-COUNTIF(Vertices[Betweenness Centrality],"&gt;="&amp;J9)</f>
        <v>0</v>
      </c>
      <c r="L8" s="39">
        <f t="shared" si="5"/>
        <v>0.06931818181818178</v>
      </c>
      <c r="M8" s="40">
        <f>COUNTIF(Vertices[Closeness Centrality],"&gt;= "&amp;L8)-COUNTIF(Vertices[Closeness Centrality],"&gt;="&amp;L9)</f>
        <v>0</v>
      </c>
      <c r="N8" s="39">
        <f t="shared" si="6"/>
        <v>0.0752018</v>
      </c>
      <c r="O8" s="40">
        <f>COUNTIF(Vertices[Eigenvector Centrality],"&gt;= "&amp;N8)-COUNTIF(Vertices[Eigenvector Centrality],"&gt;="&amp;N9)</f>
        <v>0</v>
      </c>
      <c r="P8" s="39">
        <f t="shared" si="7"/>
        <v>0.7323436727272726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0.38181818181818183</v>
      </c>
      <c r="I9" s="42">
        <f>COUNTIF(Vertices[Out-Degree],"&gt;= "&amp;H9)-COUNTIF(Vertices[Out-Degree],"&gt;="&amp;H10)</f>
        <v>0</v>
      </c>
      <c r="J9" s="41">
        <f t="shared" si="4"/>
        <v>3.309090909090909</v>
      </c>
      <c r="K9" s="42">
        <f>COUNTIF(Vertices[Betweenness Centrality],"&gt;= "&amp;J9)-COUNTIF(Vertices[Betweenness Centrality],"&gt;="&amp;J10)</f>
        <v>0</v>
      </c>
      <c r="L9" s="41">
        <f t="shared" si="5"/>
        <v>0.07045454545454541</v>
      </c>
      <c r="M9" s="42">
        <f>COUNTIF(Vertices[Closeness Centrality],"&gt;= "&amp;L9)-COUNTIF(Vertices[Closeness Centrality],"&gt;="&amp;L10)</f>
        <v>0</v>
      </c>
      <c r="N9" s="41">
        <f t="shared" si="6"/>
        <v>0.0789126</v>
      </c>
      <c r="O9" s="42">
        <f>COUNTIF(Vertices[Eigenvector Centrality],"&gt;= "&amp;N9)-COUNTIF(Vertices[Eigenvector Centrality],"&gt;="&amp;N10)</f>
        <v>0</v>
      </c>
      <c r="P9" s="41">
        <f t="shared" si="7"/>
        <v>0.7589386181818181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432</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0.4363636363636364</v>
      </c>
      <c r="I10" s="40">
        <f>COUNTIF(Vertices[Out-Degree],"&gt;= "&amp;H10)-COUNTIF(Vertices[Out-Degree],"&gt;="&amp;H11)</f>
        <v>0</v>
      </c>
      <c r="J10" s="39">
        <f t="shared" si="4"/>
        <v>3.7818181818181817</v>
      </c>
      <c r="K10" s="40">
        <f>COUNTIF(Vertices[Betweenness Centrality],"&gt;= "&amp;J10)-COUNTIF(Vertices[Betweenness Centrality],"&gt;="&amp;J11)</f>
        <v>0</v>
      </c>
      <c r="L10" s="39">
        <f t="shared" si="5"/>
        <v>0.07159090909090904</v>
      </c>
      <c r="M10" s="40">
        <f>COUNTIF(Vertices[Closeness Centrality],"&gt;= "&amp;L10)-COUNTIF(Vertices[Closeness Centrality],"&gt;="&amp;L11)</f>
        <v>0</v>
      </c>
      <c r="N10" s="39">
        <f t="shared" si="6"/>
        <v>0.0826234</v>
      </c>
      <c r="O10" s="40">
        <f>COUNTIF(Vertices[Eigenvector Centrality],"&gt;= "&amp;N10)-COUNTIF(Vertices[Eigenvector Centrality],"&gt;="&amp;N11)</f>
        <v>0</v>
      </c>
      <c r="P10" s="39">
        <f t="shared" si="7"/>
        <v>0.7855335636363635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0.49090909090909096</v>
      </c>
      <c r="I11" s="42">
        <f>COUNTIF(Vertices[Out-Degree],"&gt;= "&amp;H11)-COUNTIF(Vertices[Out-Degree],"&gt;="&amp;H12)</f>
        <v>0</v>
      </c>
      <c r="J11" s="41">
        <f t="shared" si="4"/>
        <v>4.254545454545455</v>
      </c>
      <c r="K11" s="42">
        <f>COUNTIF(Vertices[Betweenness Centrality],"&gt;= "&amp;J11)-COUNTIF(Vertices[Betweenness Centrality],"&gt;="&amp;J12)</f>
        <v>0</v>
      </c>
      <c r="L11" s="41">
        <f t="shared" si="5"/>
        <v>0.07272727272727267</v>
      </c>
      <c r="M11" s="42">
        <f>COUNTIF(Vertices[Closeness Centrality],"&gt;= "&amp;L11)-COUNTIF(Vertices[Closeness Centrality],"&gt;="&amp;L12)</f>
        <v>0</v>
      </c>
      <c r="N11" s="41">
        <f t="shared" si="6"/>
        <v>0.0863342</v>
      </c>
      <c r="O11" s="42">
        <f>COUNTIF(Vertices[Eigenvector Centrality],"&gt;= "&amp;N11)-COUNTIF(Vertices[Eigenvector Centrality],"&gt;="&amp;N12)</f>
        <v>0</v>
      </c>
      <c r="P11" s="41">
        <f t="shared" si="7"/>
        <v>0.812128509090909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10</v>
      </c>
      <c r="D12" s="34">
        <f t="shared" si="1"/>
        <v>0</v>
      </c>
      <c r="E12" s="3">
        <f>COUNTIF(Vertices[Degree],"&gt;= "&amp;D12)-COUNTIF(Vertices[Degree],"&gt;="&amp;D13)</f>
        <v>0</v>
      </c>
      <c r="F12" s="39">
        <f t="shared" si="2"/>
        <v>0.7272727272727274</v>
      </c>
      <c r="G12" s="40">
        <f>COUNTIF(Vertices[In-Degree],"&gt;= "&amp;F12)-COUNTIF(Vertices[In-Degree],"&gt;="&amp;F13)</f>
        <v>0</v>
      </c>
      <c r="H12" s="39">
        <f t="shared" si="3"/>
        <v>0.5454545454545455</v>
      </c>
      <c r="I12" s="40">
        <f>COUNTIF(Vertices[Out-Degree],"&gt;= "&amp;H12)-COUNTIF(Vertices[Out-Degree],"&gt;="&amp;H13)</f>
        <v>0</v>
      </c>
      <c r="J12" s="39">
        <f t="shared" si="4"/>
        <v>4.7272727272727275</v>
      </c>
      <c r="K12" s="40">
        <f>COUNTIF(Vertices[Betweenness Centrality],"&gt;= "&amp;J12)-COUNTIF(Vertices[Betweenness Centrality],"&gt;="&amp;J13)</f>
        <v>0</v>
      </c>
      <c r="L12" s="39">
        <f t="shared" si="5"/>
        <v>0.0738636363636363</v>
      </c>
      <c r="M12" s="40">
        <f>COUNTIF(Vertices[Closeness Centrality],"&gt;= "&amp;L12)-COUNTIF(Vertices[Closeness Centrality],"&gt;="&amp;L13)</f>
        <v>0</v>
      </c>
      <c r="N12" s="39">
        <f t="shared" si="6"/>
        <v>0.090045</v>
      </c>
      <c r="O12" s="40">
        <f>COUNTIF(Vertices[Eigenvector Centrality],"&gt;= "&amp;N12)-COUNTIF(Vertices[Eigenvector Centrality],"&gt;="&amp;N13)</f>
        <v>0</v>
      </c>
      <c r="P12" s="39">
        <f t="shared" si="7"/>
        <v>0.8387234545454544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0.8000000000000002</v>
      </c>
      <c r="G13" s="42">
        <f>COUNTIF(Vertices[In-Degree],"&gt;= "&amp;F13)-COUNTIF(Vertices[In-Degree],"&gt;="&amp;F14)</f>
        <v>0</v>
      </c>
      <c r="H13" s="41">
        <f t="shared" si="3"/>
        <v>0.6000000000000001</v>
      </c>
      <c r="I13" s="42">
        <f>COUNTIF(Vertices[Out-Degree],"&gt;= "&amp;H13)-COUNTIF(Vertices[Out-Degree],"&gt;="&amp;H14)</f>
        <v>0</v>
      </c>
      <c r="J13" s="41">
        <f t="shared" si="4"/>
        <v>5.2</v>
      </c>
      <c r="K13" s="42">
        <f>COUNTIF(Vertices[Betweenness Centrality],"&gt;= "&amp;J13)-COUNTIF(Vertices[Betweenness Centrality],"&gt;="&amp;J14)</f>
        <v>0</v>
      </c>
      <c r="L13" s="41">
        <f t="shared" si="5"/>
        <v>0.07499999999999993</v>
      </c>
      <c r="M13" s="42">
        <f>COUNTIF(Vertices[Closeness Centrality],"&gt;= "&amp;L13)-COUNTIF(Vertices[Closeness Centrality],"&gt;="&amp;L14)</f>
        <v>0</v>
      </c>
      <c r="N13" s="41">
        <f t="shared" si="6"/>
        <v>0.0937558</v>
      </c>
      <c r="O13" s="42">
        <f>COUNTIF(Vertices[Eigenvector Centrality],"&gt;= "&amp;N13)-COUNTIF(Vertices[Eigenvector Centrality],"&gt;="&amp;N14)</f>
        <v>0</v>
      </c>
      <c r="P13" s="41">
        <f t="shared" si="7"/>
        <v>0.8653183999999998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0.8727272727272729</v>
      </c>
      <c r="G14" s="40">
        <f>COUNTIF(Vertices[In-Degree],"&gt;= "&amp;F14)-COUNTIF(Vertices[In-Degree],"&gt;="&amp;F15)</f>
        <v>0</v>
      </c>
      <c r="H14" s="39">
        <f t="shared" si="3"/>
        <v>0.6545454545454547</v>
      </c>
      <c r="I14" s="40">
        <f>COUNTIF(Vertices[Out-Degree],"&gt;= "&amp;H14)-COUNTIF(Vertices[Out-Degree],"&gt;="&amp;H15)</f>
        <v>0</v>
      </c>
      <c r="J14" s="39">
        <f t="shared" si="4"/>
        <v>5.672727272727273</v>
      </c>
      <c r="K14" s="40">
        <f>COUNTIF(Vertices[Betweenness Centrality],"&gt;= "&amp;J14)-COUNTIF(Vertices[Betweenness Centrality],"&gt;="&amp;J15)</f>
        <v>0</v>
      </c>
      <c r="L14" s="39">
        <f t="shared" si="5"/>
        <v>0.07613636363636356</v>
      </c>
      <c r="M14" s="40">
        <f>COUNTIF(Vertices[Closeness Centrality],"&gt;= "&amp;L14)-COUNTIF(Vertices[Closeness Centrality],"&gt;="&amp;L15)</f>
        <v>2</v>
      </c>
      <c r="N14" s="39">
        <f t="shared" si="6"/>
        <v>0.0974666</v>
      </c>
      <c r="O14" s="40">
        <f>COUNTIF(Vertices[Eigenvector Centrality],"&gt;= "&amp;N14)-COUNTIF(Vertices[Eigenvector Centrality],"&gt;="&amp;N15)</f>
        <v>0</v>
      </c>
      <c r="P14" s="39">
        <f t="shared" si="7"/>
        <v>0.8919133454545453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7</v>
      </c>
      <c r="D15" s="34">
        <f t="shared" si="1"/>
        <v>0</v>
      </c>
      <c r="E15" s="3">
        <f>COUNTIF(Vertices[Degree],"&gt;= "&amp;D15)-COUNTIF(Vertices[Degree],"&gt;="&amp;D16)</f>
        <v>0</v>
      </c>
      <c r="F15" s="41">
        <f t="shared" si="2"/>
        <v>0.9454545454545457</v>
      </c>
      <c r="G15" s="42">
        <f>COUNTIF(Vertices[In-Degree],"&gt;= "&amp;F15)-COUNTIF(Vertices[In-Degree],"&gt;="&amp;F16)</f>
        <v>3</v>
      </c>
      <c r="H15" s="41">
        <f t="shared" si="3"/>
        <v>0.7090909090909092</v>
      </c>
      <c r="I15" s="42">
        <f>COUNTIF(Vertices[Out-Degree],"&gt;= "&amp;H15)-COUNTIF(Vertices[Out-Degree],"&gt;="&amp;H16)</f>
        <v>0</v>
      </c>
      <c r="J15" s="41">
        <f t="shared" si="4"/>
        <v>6.1454545454545455</v>
      </c>
      <c r="K15" s="42">
        <f>COUNTIF(Vertices[Betweenness Centrality],"&gt;= "&amp;J15)-COUNTIF(Vertices[Betweenness Centrality],"&gt;="&amp;J16)</f>
        <v>0</v>
      </c>
      <c r="L15" s="41">
        <f t="shared" si="5"/>
        <v>0.07727272727272719</v>
      </c>
      <c r="M15" s="42">
        <f>COUNTIF(Vertices[Closeness Centrality],"&gt;= "&amp;L15)-COUNTIF(Vertices[Closeness Centrality],"&gt;="&amp;L16)</f>
        <v>0</v>
      </c>
      <c r="N15" s="41">
        <f t="shared" si="6"/>
        <v>0.1011774</v>
      </c>
      <c r="O15" s="42">
        <f>COUNTIF(Vertices[Eigenvector Centrality],"&gt;= "&amp;N15)-COUNTIF(Vertices[Eigenvector Centrality],"&gt;="&amp;N16)</f>
        <v>2</v>
      </c>
      <c r="P15" s="41">
        <f t="shared" si="7"/>
        <v>0.9185082909090907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1.0181818181818183</v>
      </c>
      <c r="G16" s="40">
        <f>COUNTIF(Vertices[In-Degree],"&gt;= "&amp;F16)-COUNTIF(Vertices[In-Degree],"&gt;="&amp;F17)</f>
        <v>0</v>
      </c>
      <c r="H16" s="39">
        <f t="shared" si="3"/>
        <v>0.7636363636363638</v>
      </c>
      <c r="I16" s="40">
        <f>COUNTIF(Vertices[Out-Degree],"&gt;= "&amp;H16)-COUNTIF(Vertices[Out-Degree],"&gt;="&amp;H17)</f>
        <v>0</v>
      </c>
      <c r="J16" s="39">
        <f t="shared" si="4"/>
        <v>6.618181818181818</v>
      </c>
      <c r="K16" s="40">
        <f>COUNTIF(Vertices[Betweenness Centrality],"&gt;= "&amp;J16)-COUNTIF(Vertices[Betweenness Centrality],"&gt;="&amp;J17)</f>
        <v>0</v>
      </c>
      <c r="L16" s="39">
        <f t="shared" si="5"/>
        <v>0.07840909090909082</v>
      </c>
      <c r="M16" s="40">
        <f>COUNTIF(Vertices[Closeness Centrality],"&gt;= "&amp;L16)-COUNTIF(Vertices[Closeness Centrality],"&gt;="&amp;L17)</f>
        <v>0</v>
      </c>
      <c r="N16" s="39">
        <f t="shared" si="6"/>
        <v>0.1048882</v>
      </c>
      <c r="O16" s="40">
        <f>COUNTIF(Vertices[Eigenvector Centrality],"&gt;= "&amp;N16)-COUNTIF(Vertices[Eigenvector Centrality],"&gt;="&amp;N17)</f>
        <v>1</v>
      </c>
      <c r="P16" s="39">
        <f t="shared" si="7"/>
        <v>0.9451032363636361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0.8181818181818183</v>
      </c>
      <c r="I17" s="42">
        <f>COUNTIF(Vertices[Out-Degree],"&gt;= "&amp;H17)-COUNTIF(Vertices[Out-Degree],"&gt;="&amp;H18)</f>
        <v>0</v>
      </c>
      <c r="J17" s="41">
        <f t="shared" si="4"/>
        <v>7.090909090909091</v>
      </c>
      <c r="K17" s="42">
        <f>COUNTIF(Vertices[Betweenness Centrality],"&gt;= "&amp;J17)-COUNTIF(Vertices[Betweenness Centrality],"&gt;="&amp;J18)</f>
        <v>0</v>
      </c>
      <c r="L17" s="41">
        <f t="shared" si="5"/>
        <v>0.07954545454545445</v>
      </c>
      <c r="M17" s="42">
        <f>COUNTIF(Vertices[Closeness Centrality],"&gt;= "&amp;L17)-COUNTIF(Vertices[Closeness Centrality],"&gt;="&amp;L18)</f>
        <v>0</v>
      </c>
      <c r="N17" s="41">
        <f t="shared" si="6"/>
        <v>0.108599</v>
      </c>
      <c r="O17" s="42">
        <f>COUNTIF(Vertices[Eigenvector Centrality],"&gt;= "&amp;N17)-COUNTIF(Vertices[Eigenvector Centrality],"&gt;="&amp;N18)</f>
        <v>0</v>
      </c>
      <c r="P17" s="41">
        <f t="shared" si="7"/>
        <v>0.9716981818181816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0.8727272727272729</v>
      </c>
      <c r="I18" s="40">
        <f>COUNTIF(Vertices[Out-Degree],"&gt;= "&amp;H18)-COUNTIF(Vertices[Out-Degree],"&gt;="&amp;H19)</f>
        <v>0</v>
      </c>
      <c r="J18" s="39">
        <f t="shared" si="4"/>
        <v>7.5636363636363635</v>
      </c>
      <c r="K18" s="40">
        <f>COUNTIF(Vertices[Betweenness Centrality],"&gt;= "&amp;J18)-COUNTIF(Vertices[Betweenness Centrality],"&gt;="&amp;J19)</f>
        <v>0</v>
      </c>
      <c r="L18" s="39">
        <f t="shared" si="5"/>
        <v>0.08068181818181808</v>
      </c>
      <c r="M18" s="40">
        <f>COUNTIF(Vertices[Closeness Centrality],"&gt;= "&amp;L18)-COUNTIF(Vertices[Closeness Centrality],"&gt;="&amp;L19)</f>
        <v>0</v>
      </c>
      <c r="N18" s="39">
        <f t="shared" si="6"/>
        <v>0.1123098</v>
      </c>
      <c r="O18" s="40">
        <f>COUNTIF(Vertices[Eigenvector Centrality],"&gt;= "&amp;N18)-COUNTIF(Vertices[Eigenvector Centrality],"&gt;="&amp;N19)</f>
        <v>0</v>
      </c>
      <c r="P18" s="39">
        <f t="shared" si="7"/>
        <v>0.998293127272727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1.2363636363636366</v>
      </c>
      <c r="G19" s="42">
        <f>COUNTIF(Vertices[In-Degree],"&gt;= "&amp;F19)-COUNTIF(Vertices[In-Degree],"&gt;="&amp;F20)</f>
        <v>0</v>
      </c>
      <c r="H19" s="41">
        <f t="shared" si="3"/>
        <v>0.9272727272727275</v>
      </c>
      <c r="I19" s="42">
        <f>COUNTIF(Vertices[Out-Degree],"&gt;= "&amp;H19)-COUNTIF(Vertices[Out-Degree],"&gt;="&amp;H20)</f>
        <v>0</v>
      </c>
      <c r="J19" s="41">
        <f t="shared" si="4"/>
        <v>8.036363636363637</v>
      </c>
      <c r="K19" s="42">
        <f>COUNTIF(Vertices[Betweenness Centrality],"&gt;= "&amp;J19)-COUNTIF(Vertices[Betweenness Centrality],"&gt;="&amp;J20)</f>
        <v>0</v>
      </c>
      <c r="L19" s="41">
        <f t="shared" si="5"/>
        <v>0.0818181818181817</v>
      </c>
      <c r="M19" s="42">
        <f>COUNTIF(Vertices[Closeness Centrality],"&gt;= "&amp;L19)-COUNTIF(Vertices[Closeness Centrality],"&gt;="&amp;L20)</f>
        <v>0</v>
      </c>
      <c r="N19" s="41">
        <f t="shared" si="6"/>
        <v>0.1160206</v>
      </c>
      <c r="O19" s="42">
        <f>COUNTIF(Vertices[Eigenvector Centrality],"&gt;= "&amp;N19)-COUNTIF(Vertices[Eigenvector Centrality],"&gt;="&amp;N20)</f>
        <v>0</v>
      </c>
      <c r="P19" s="41">
        <f t="shared" si="7"/>
        <v>1.0248880727272724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1.3090909090909093</v>
      </c>
      <c r="G20" s="40">
        <f>COUNTIF(Vertices[In-Degree],"&gt;= "&amp;F20)-COUNTIF(Vertices[In-Degree],"&gt;="&amp;F21)</f>
        <v>0</v>
      </c>
      <c r="H20" s="39">
        <f t="shared" si="3"/>
        <v>0.981818181818182</v>
      </c>
      <c r="I20" s="40">
        <f>COUNTIF(Vertices[Out-Degree],"&gt;= "&amp;H20)-COUNTIF(Vertices[Out-Degree],"&gt;="&amp;H21)</f>
        <v>2</v>
      </c>
      <c r="J20" s="39">
        <f t="shared" si="4"/>
        <v>8.50909090909091</v>
      </c>
      <c r="K20" s="40">
        <f>COUNTIF(Vertices[Betweenness Centrality],"&gt;= "&amp;J20)-COUNTIF(Vertices[Betweenness Centrality],"&gt;="&amp;J21)</f>
        <v>0</v>
      </c>
      <c r="L20" s="39">
        <f t="shared" si="5"/>
        <v>0.08295454545454534</v>
      </c>
      <c r="M20" s="40">
        <f>COUNTIF(Vertices[Closeness Centrality],"&gt;= "&amp;L20)-COUNTIF(Vertices[Closeness Centrality],"&gt;="&amp;L21)</f>
        <v>0</v>
      </c>
      <c r="N20" s="39">
        <f t="shared" si="6"/>
        <v>0.1197314</v>
      </c>
      <c r="O20" s="40">
        <f>COUNTIF(Vertices[Eigenvector Centrality],"&gt;= "&amp;N20)-COUNTIF(Vertices[Eigenvector Centrality],"&gt;="&amp;N21)</f>
        <v>0</v>
      </c>
      <c r="P20" s="39">
        <f t="shared" si="7"/>
        <v>1.051483018181818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1.381818181818182</v>
      </c>
      <c r="G21" s="42">
        <f>COUNTIF(Vertices[In-Degree],"&gt;= "&amp;F21)-COUNTIF(Vertices[In-Degree],"&gt;="&amp;F22)</f>
        <v>0</v>
      </c>
      <c r="H21" s="41">
        <f t="shared" si="3"/>
        <v>1.0363636363636366</v>
      </c>
      <c r="I21" s="42">
        <f>COUNTIF(Vertices[Out-Degree],"&gt;= "&amp;H21)-COUNTIF(Vertices[Out-Degree],"&gt;="&amp;H22)</f>
        <v>0</v>
      </c>
      <c r="J21" s="41">
        <f t="shared" si="4"/>
        <v>8.981818181818182</v>
      </c>
      <c r="K21" s="42">
        <f>COUNTIF(Vertices[Betweenness Centrality],"&gt;= "&amp;J21)-COUNTIF(Vertices[Betweenness Centrality],"&gt;="&amp;J22)</f>
        <v>0</v>
      </c>
      <c r="L21" s="41">
        <f t="shared" si="5"/>
        <v>0.08409090909090897</v>
      </c>
      <c r="M21" s="42">
        <f>COUNTIF(Vertices[Closeness Centrality],"&gt;= "&amp;L21)-COUNTIF(Vertices[Closeness Centrality],"&gt;="&amp;L22)</f>
        <v>0</v>
      </c>
      <c r="N21" s="41">
        <f t="shared" si="6"/>
        <v>0.1234422</v>
      </c>
      <c r="O21" s="42">
        <f>COUNTIF(Vertices[Eigenvector Centrality],"&gt;= "&amp;N21)-COUNTIF(Vertices[Eigenvector Centrality],"&gt;="&amp;N22)</f>
        <v>1</v>
      </c>
      <c r="P21" s="41">
        <f t="shared" si="7"/>
        <v>1.0780779636363635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1.4545454545454548</v>
      </c>
      <c r="G22" s="40">
        <f>COUNTIF(Vertices[In-Degree],"&gt;= "&amp;F22)-COUNTIF(Vertices[In-Degree],"&gt;="&amp;F23)</f>
        <v>0</v>
      </c>
      <c r="H22" s="39">
        <f t="shared" si="3"/>
        <v>1.090909090909091</v>
      </c>
      <c r="I22" s="40">
        <f>COUNTIF(Vertices[Out-Degree],"&gt;= "&amp;H22)-COUNTIF(Vertices[Out-Degree],"&gt;="&amp;H23)</f>
        <v>0</v>
      </c>
      <c r="J22" s="39">
        <f t="shared" si="4"/>
        <v>9.454545454545455</v>
      </c>
      <c r="K22" s="40">
        <f>COUNTIF(Vertices[Betweenness Centrality],"&gt;= "&amp;J22)-COUNTIF(Vertices[Betweenness Centrality],"&gt;="&amp;J23)</f>
        <v>0</v>
      </c>
      <c r="L22" s="39">
        <f t="shared" si="5"/>
        <v>0.0852272727272726</v>
      </c>
      <c r="M22" s="40">
        <f>COUNTIF(Vertices[Closeness Centrality],"&gt;= "&amp;L22)-COUNTIF(Vertices[Closeness Centrality],"&gt;="&amp;L23)</f>
        <v>0</v>
      </c>
      <c r="N22" s="39">
        <f t="shared" si="6"/>
        <v>0.127153</v>
      </c>
      <c r="O22" s="40">
        <f>COUNTIF(Vertices[Eigenvector Centrality],"&gt;= "&amp;N22)-COUNTIF(Vertices[Eigenvector Centrality],"&gt;="&amp;N23)</f>
        <v>0</v>
      </c>
      <c r="P22" s="39">
        <f t="shared" si="7"/>
        <v>1.104672909090909</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17</v>
      </c>
      <c r="D23" s="34">
        <f t="shared" si="1"/>
        <v>0</v>
      </c>
      <c r="E23" s="3">
        <f>COUNTIF(Vertices[Degree],"&gt;= "&amp;D23)-COUNTIF(Vertices[Degree],"&gt;="&amp;D24)</f>
        <v>0</v>
      </c>
      <c r="F23" s="41">
        <f t="shared" si="2"/>
        <v>1.5272727272727276</v>
      </c>
      <c r="G23" s="42">
        <f>COUNTIF(Vertices[In-Degree],"&gt;= "&amp;F23)-COUNTIF(Vertices[In-Degree],"&gt;="&amp;F24)</f>
        <v>0</v>
      </c>
      <c r="H23" s="41">
        <f t="shared" si="3"/>
        <v>1.1454545454545455</v>
      </c>
      <c r="I23" s="42">
        <f>COUNTIF(Vertices[Out-Degree],"&gt;= "&amp;H23)-COUNTIF(Vertices[Out-Degree],"&gt;="&amp;H24)</f>
        <v>0</v>
      </c>
      <c r="J23" s="41">
        <f t="shared" si="4"/>
        <v>9.927272727272728</v>
      </c>
      <c r="K23" s="42">
        <f>COUNTIF(Vertices[Betweenness Centrality],"&gt;= "&amp;J23)-COUNTIF(Vertices[Betweenness Centrality],"&gt;="&amp;J24)</f>
        <v>2</v>
      </c>
      <c r="L23" s="41">
        <f t="shared" si="5"/>
        <v>0.08636363636363623</v>
      </c>
      <c r="M23" s="42">
        <f>COUNTIF(Vertices[Closeness Centrality],"&gt;= "&amp;L23)-COUNTIF(Vertices[Closeness Centrality],"&gt;="&amp;L24)</f>
        <v>0</v>
      </c>
      <c r="N23" s="41">
        <f t="shared" si="6"/>
        <v>0.13086379999999997</v>
      </c>
      <c r="O23" s="42">
        <f>COUNTIF(Vertices[Eigenvector Centrality],"&gt;= "&amp;N23)-COUNTIF(Vertices[Eigenvector Centrality],"&gt;="&amp;N24)</f>
        <v>0</v>
      </c>
      <c r="P23" s="41">
        <f t="shared" si="7"/>
        <v>1.1312678545454546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1.6000000000000003</v>
      </c>
      <c r="G24" s="40">
        <f>COUNTIF(Vertices[In-Degree],"&gt;= "&amp;F24)-COUNTIF(Vertices[In-Degree],"&gt;="&amp;F25)</f>
        <v>0</v>
      </c>
      <c r="H24" s="39">
        <f t="shared" si="3"/>
        <v>1.2</v>
      </c>
      <c r="I24" s="40">
        <f>COUNTIF(Vertices[Out-Degree],"&gt;= "&amp;H24)-COUNTIF(Vertices[Out-Degree],"&gt;="&amp;H25)</f>
        <v>0</v>
      </c>
      <c r="J24" s="39">
        <f t="shared" si="4"/>
        <v>10.4</v>
      </c>
      <c r="K24" s="40">
        <f>COUNTIF(Vertices[Betweenness Centrality],"&gt;= "&amp;J24)-COUNTIF(Vertices[Betweenness Centrality],"&gt;="&amp;J25)</f>
        <v>0</v>
      </c>
      <c r="L24" s="39">
        <f t="shared" si="5"/>
        <v>0.08749999999999986</v>
      </c>
      <c r="M24" s="40">
        <f>COUNTIF(Vertices[Closeness Centrality],"&gt;= "&amp;L24)-COUNTIF(Vertices[Closeness Centrality],"&gt;="&amp;L25)</f>
        <v>0</v>
      </c>
      <c r="N24" s="39">
        <f t="shared" si="6"/>
        <v>0.13457459999999996</v>
      </c>
      <c r="O24" s="40">
        <f>COUNTIF(Vertices[Eigenvector Centrality],"&gt;= "&amp;N24)-COUNTIF(Vertices[Eigenvector Centrality],"&gt;="&amp;N25)</f>
        <v>0</v>
      </c>
      <c r="P24" s="39">
        <f t="shared" si="7"/>
        <v>1.1578628000000002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1.672727272727273</v>
      </c>
      <c r="G25" s="42">
        <f>COUNTIF(Vertices[In-Degree],"&gt;= "&amp;F25)-COUNTIF(Vertices[In-Degree],"&gt;="&amp;F26)</f>
        <v>0</v>
      </c>
      <c r="H25" s="41">
        <f t="shared" si="3"/>
        <v>1.2545454545454544</v>
      </c>
      <c r="I25" s="42">
        <f>COUNTIF(Vertices[Out-Degree],"&gt;= "&amp;H25)-COUNTIF(Vertices[Out-Degree],"&gt;="&amp;H26)</f>
        <v>0</v>
      </c>
      <c r="J25" s="41">
        <f t="shared" si="4"/>
        <v>10.872727272727273</v>
      </c>
      <c r="K25" s="42">
        <f>COUNTIF(Vertices[Betweenness Centrality],"&gt;= "&amp;J25)-COUNTIF(Vertices[Betweenness Centrality],"&gt;="&amp;J26)</f>
        <v>0</v>
      </c>
      <c r="L25" s="41">
        <f t="shared" si="5"/>
        <v>0.08863636363636349</v>
      </c>
      <c r="M25" s="42">
        <f>COUNTIF(Vertices[Closeness Centrality],"&gt;= "&amp;L25)-COUNTIF(Vertices[Closeness Centrality],"&gt;="&amp;L26)</f>
        <v>0</v>
      </c>
      <c r="N25" s="41">
        <f t="shared" si="6"/>
        <v>0.13828539999999995</v>
      </c>
      <c r="O25" s="42">
        <f>COUNTIF(Vertices[Eigenvector Centrality],"&gt;= "&amp;N25)-COUNTIF(Vertices[Eigenvector Centrality],"&gt;="&amp;N26)</f>
        <v>0</v>
      </c>
      <c r="P25" s="41">
        <f t="shared" si="7"/>
        <v>1.1844577454545457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1.795918</v>
      </c>
      <c r="D26" s="34">
        <f t="shared" si="1"/>
        <v>0</v>
      </c>
      <c r="E26" s="3">
        <f>COUNTIF(Vertices[Degree],"&gt;= "&amp;D26)-COUNTIF(Vertices[Degree],"&gt;="&amp;D28)</f>
        <v>0</v>
      </c>
      <c r="F26" s="39">
        <f t="shared" si="2"/>
        <v>1.7454545454545458</v>
      </c>
      <c r="G26" s="40">
        <f>COUNTIF(Vertices[In-Degree],"&gt;= "&amp;F26)-COUNTIF(Vertices[In-Degree],"&gt;="&amp;F28)</f>
        <v>0</v>
      </c>
      <c r="H26" s="39">
        <f t="shared" si="3"/>
        <v>1.3090909090909089</v>
      </c>
      <c r="I26" s="40">
        <f>COUNTIF(Vertices[Out-Degree],"&gt;= "&amp;H26)-COUNTIF(Vertices[Out-Degree],"&gt;="&amp;H28)</f>
        <v>0</v>
      </c>
      <c r="J26" s="39">
        <f t="shared" si="4"/>
        <v>11.345454545454546</v>
      </c>
      <c r="K26" s="40">
        <f>COUNTIF(Vertices[Betweenness Centrality],"&gt;= "&amp;J26)-COUNTIF(Vertices[Betweenness Centrality],"&gt;="&amp;J28)</f>
        <v>0</v>
      </c>
      <c r="L26" s="39">
        <f t="shared" si="5"/>
        <v>0.08977272727272712</v>
      </c>
      <c r="M26" s="40">
        <f>COUNTIF(Vertices[Closeness Centrality],"&gt;= "&amp;L26)-COUNTIF(Vertices[Closeness Centrality],"&gt;="&amp;L28)</f>
        <v>2</v>
      </c>
      <c r="N26" s="39">
        <f t="shared" si="6"/>
        <v>0.14199619999999993</v>
      </c>
      <c r="O26" s="40">
        <f>COUNTIF(Vertices[Eigenvector Centrality],"&gt;= "&amp;N26)-COUNTIF(Vertices[Eigenvector Centrality],"&gt;="&amp;N28)</f>
        <v>0</v>
      </c>
      <c r="P26" s="39">
        <f t="shared" si="7"/>
        <v>1.2110526909090913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158</v>
      </c>
      <c r="B28" s="36">
        <v>0.14285714285714285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1.3636363636363633</v>
      </c>
      <c r="I28" s="42">
        <f>COUNTIF(Vertices[Out-Degree],"&gt;= "&amp;H28)-COUNTIF(Vertices[Out-Degree],"&gt;="&amp;H40)</f>
        <v>0</v>
      </c>
      <c r="J28" s="41">
        <f>J26+($J$57-$J$2)/BinDivisor</f>
        <v>11.818181818181818</v>
      </c>
      <c r="K28" s="42">
        <f>COUNTIF(Vertices[Betweenness Centrality],"&gt;= "&amp;J28)-COUNTIF(Vertices[Betweenness Centrality],"&gt;="&amp;J40)</f>
        <v>0</v>
      </c>
      <c r="L28" s="41">
        <f>L26+($L$57-$L$2)/BinDivisor</f>
        <v>0.09090909090909075</v>
      </c>
      <c r="M28" s="42">
        <f>COUNTIF(Vertices[Closeness Centrality],"&gt;= "&amp;L28)-COUNTIF(Vertices[Closeness Centrality],"&gt;="&amp;L40)</f>
        <v>0</v>
      </c>
      <c r="N28" s="41">
        <f>N26+($N$57-$N$2)/BinDivisor</f>
        <v>0.14570699999999992</v>
      </c>
      <c r="O28" s="42">
        <f>COUNTIF(Vertices[Eigenvector Centrality],"&gt;= "&amp;N28)-COUNTIF(Vertices[Eigenvector Centrality],"&gt;="&amp;N40)</f>
        <v>0</v>
      </c>
      <c r="P28" s="41">
        <f>P26+($P$57-$P$2)/BinDivisor</f>
        <v>1.2376476363636368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433</v>
      </c>
      <c r="B29" s="36">
        <v>0.211938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434</v>
      </c>
      <c r="B31" s="36" t="s">
        <v>435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1.4181818181818178</v>
      </c>
      <c r="I40" s="40">
        <f>COUNTIF(Vertices[Out-Degree],"&gt;= "&amp;H40)-COUNTIF(Vertices[Out-Degree],"&gt;="&amp;H41)</f>
        <v>0</v>
      </c>
      <c r="J40" s="39">
        <f>J28+($J$57-$J$2)/BinDivisor</f>
        <v>12.290909090909091</v>
      </c>
      <c r="K40" s="40">
        <f>COUNTIF(Vertices[Betweenness Centrality],"&gt;= "&amp;J40)-COUNTIF(Vertices[Betweenness Centrality],"&gt;="&amp;J41)</f>
        <v>0</v>
      </c>
      <c r="L40" s="39">
        <f>L28+($L$57-$L$2)/BinDivisor</f>
        <v>0.09204545454545437</v>
      </c>
      <c r="M40" s="40">
        <f>COUNTIF(Vertices[Closeness Centrality],"&gt;= "&amp;L40)-COUNTIF(Vertices[Closeness Centrality],"&gt;="&amp;L41)</f>
        <v>0</v>
      </c>
      <c r="N40" s="39">
        <f>N28+($N$57-$N$2)/BinDivisor</f>
        <v>0.1494177999999999</v>
      </c>
      <c r="O40" s="40">
        <f>COUNTIF(Vertices[Eigenvector Centrality],"&gt;= "&amp;N40)-COUNTIF(Vertices[Eigenvector Centrality],"&gt;="&amp;N41)</f>
        <v>0</v>
      </c>
      <c r="P40" s="39">
        <f>P28+($P$57-$P$2)/BinDivisor</f>
        <v>1.2642425818181824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12.763636363636364</v>
      </c>
      <c r="K41" s="42">
        <f>COUNTIF(Vertices[Betweenness Centrality],"&gt;= "&amp;J41)-COUNTIF(Vertices[Betweenness Centrality],"&gt;="&amp;J42)</f>
        <v>0</v>
      </c>
      <c r="L41" s="41">
        <f aca="true" t="shared" si="14" ref="L41:L56">L40+($L$57-$L$2)/BinDivisor</f>
        <v>0.093181818181818</v>
      </c>
      <c r="M41" s="42">
        <f>COUNTIF(Vertices[Closeness Centrality],"&gt;= "&amp;L41)-COUNTIF(Vertices[Closeness Centrality],"&gt;="&amp;L42)</f>
        <v>0</v>
      </c>
      <c r="N41" s="41">
        <f aca="true" t="shared" si="15" ref="N41:N56">N40+($N$57-$N$2)/BinDivisor</f>
        <v>0.1531285999999999</v>
      </c>
      <c r="O41" s="42">
        <f>COUNTIF(Vertices[Eigenvector Centrality],"&gt;= "&amp;N41)-COUNTIF(Vertices[Eigenvector Centrality],"&gt;="&amp;N42)</f>
        <v>0</v>
      </c>
      <c r="P41" s="41">
        <f aca="true" t="shared" si="16" ref="P41:P56">P40+($P$57-$P$2)/BinDivisor</f>
        <v>1.290837527272728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1.5272727272727267</v>
      </c>
      <c r="I42" s="40">
        <f>COUNTIF(Vertices[Out-Degree],"&gt;= "&amp;H42)-COUNTIF(Vertices[Out-Degree],"&gt;="&amp;H43)</f>
        <v>0</v>
      </c>
      <c r="J42" s="39">
        <f t="shared" si="13"/>
        <v>13.236363636363636</v>
      </c>
      <c r="K42" s="40">
        <f>COUNTIF(Vertices[Betweenness Centrality],"&gt;= "&amp;J42)-COUNTIF(Vertices[Betweenness Centrality],"&gt;="&amp;J43)</f>
        <v>0</v>
      </c>
      <c r="L42" s="39">
        <f t="shared" si="14"/>
        <v>0.09431818181818163</v>
      </c>
      <c r="M42" s="40">
        <f>COUNTIF(Vertices[Closeness Centrality],"&gt;= "&amp;L42)-COUNTIF(Vertices[Closeness Centrality],"&gt;="&amp;L43)</f>
        <v>0</v>
      </c>
      <c r="N42" s="39">
        <f t="shared" si="15"/>
        <v>0.15683939999999988</v>
      </c>
      <c r="O42" s="40">
        <f>COUNTIF(Vertices[Eigenvector Centrality],"&gt;= "&amp;N42)-COUNTIF(Vertices[Eigenvector Centrality],"&gt;="&amp;N43)</f>
        <v>0</v>
      </c>
      <c r="P42" s="39">
        <f t="shared" si="16"/>
        <v>1.3174324727272735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1.5818181818181811</v>
      </c>
      <c r="I43" s="42">
        <f>COUNTIF(Vertices[Out-Degree],"&gt;= "&amp;H43)-COUNTIF(Vertices[Out-Degree],"&gt;="&amp;H44)</f>
        <v>0</v>
      </c>
      <c r="J43" s="41">
        <f t="shared" si="13"/>
        <v>13.709090909090909</v>
      </c>
      <c r="K43" s="42">
        <f>COUNTIF(Vertices[Betweenness Centrality],"&gt;= "&amp;J43)-COUNTIF(Vertices[Betweenness Centrality],"&gt;="&amp;J44)</f>
        <v>0</v>
      </c>
      <c r="L43" s="41">
        <f t="shared" si="14"/>
        <v>0.09545454545454526</v>
      </c>
      <c r="M43" s="42">
        <f>COUNTIF(Vertices[Closeness Centrality],"&gt;= "&amp;L43)-COUNTIF(Vertices[Closeness Centrality],"&gt;="&amp;L44)</f>
        <v>0</v>
      </c>
      <c r="N43" s="41">
        <f t="shared" si="15"/>
        <v>0.16055019999999987</v>
      </c>
      <c r="O43" s="42">
        <f>COUNTIF(Vertices[Eigenvector Centrality],"&gt;= "&amp;N43)-COUNTIF(Vertices[Eigenvector Centrality],"&gt;="&amp;N44)</f>
        <v>0</v>
      </c>
      <c r="P43" s="41">
        <f t="shared" si="16"/>
        <v>1.344027418181819</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1.6363636363636356</v>
      </c>
      <c r="I44" s="40">
        <f>COUNTIF(Vertices[Out-Degree],"&gt;= "&amp;H44)-COUNTIF(Vertices[Out-Degree],"&gt;="&amp;H45)</f>
        <v>0</v>
      </c>
      <c r="J44" s="39">
        <f t="shared" si="13"/>
        <v>14.181818181818182</v>
      </c>
      <c r="K44" s="40">
        <f>COUNTIF(Vertices[Betweenness Centrality],"&gt;= "&amp;J44)-COUNTIF(Vertices[Betweenness Centrality],"&gt;="&amp;J45)</f>
        <v>0</v>
      </c>
      <c r="L44" s="39">
        <f t="shared" si="14"/>
        <v>0.0965909090909089</v>
      </c>
      <c r="M44" s="40">
        <f>COUNTIF(Vertices[Closeness Centrality],"&gt;= "&amp;L44)-COUNTIF(Vertices[Closeness Centrality],"&gt;="&amp;L45)</f>
        <v>0</v>
      </c>
      <c r="N44" s="39">
        <f t="shared" si="15"/>
        <v>0.16426099999999985</v>
      </c>
      <c r="O44" s="40">
        <f>COUNTIF(Vertices[Eigenvector Centrality],"&gt;= "&amp;N44)-COUNTIF(Vertices[Eigenvector Centrality],"&gt;="&amp;N45)</f>
        <v>0</v>
      </c>
      <c r="P44" s="39">
        <f t="shared" si="16"/>
        <v>1.3706223636363646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1.69090909090909</v>
      </c>
      <c r="I45" s="42">
        <f>COUNTIF(Vertices[Out-Degree],"&gt;= "&amp;H45)-COUNTIF(Vertices[Out-Degree],"&gt;="&amp;H46)</f>
        <v>0</v>
      </c>
      <c r="J45" s="41">
        <f t="shared" si="13"/>
        <v>14.654545454545454</v>
      </c>
      <c r="K45" s="42">
        <f>COUNTIF(Vertices[Betweenness Centrality],"&gt;= "&amp;J45)-COUNTIF(Vertices[Betweenness Centrality],"&gt;="&amp;J46)</f>
        <v>0</v>
      </c>
      <c r="L45" s="41">
        <f t="shared" si="14"/>
        <v>0.09772727272727252</v>
      </c>
      <c r="M45" s="42">
        <f>COUNTIF(Vertices[Closeness Centrality],"&gt;= "&amp;L45)-COUNTIF(Vertices[Closeness Centrality],"&gt;="&amp;L46)</f>
        <v>0</v>
      </c>
      <c r="N45" s="41">
        <f t="shared" si="15"/>
        <v>0.16797179999999984</v>
      </c>
      <c r="O45" s="42">
        <f>COUNTIF(Vertices[Eigenvector Centrality],"&gt;= "&amp;N45)-COUNTIF(Vertices[Eigenvector Centrality],"&gt;="&amp;N46)</f>
        <v>0</v>
      </c>
      <c r="P45" s="41">
        <f t="shared" si="16"/>
        <v>1.3972173090909101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1.7454545454545445</v>
      </c>
      <c r="I46" s="40">
        <f>COUNTIF(Vertices[Out-Degree],"&gt;= "&amp;H46)-COUNTIF(Vertices[Out-Degree],"&gt;="&amp;H47)</f>
        <v>0</v>
      </c>
      <c r="J46" s="39">
        <f t="shared" si="13"/>
        <v>15.127272727272727</v>
      </c>
      <c r="K46" s="40">
        <f>COUNTIF(Vertices[Betweenness Centrality],"&gt;= "&amp;J46)-COUNTIF(Vertices[Betweenness Centrality],"&gt;="&amp;J47)</f>
        <v>0</v>
      </c>
      <c r="L46" s="39">
        <f t="shared" si="14"/>
        <v>0.09886363636363615</v>
      </c>
      <c r="M46" s="40">
        <f>COUNTIF(Vertices[Closeness Centrality],"&gt;= "&amp;L46)-COUNTIF(Vertices[Closeness Centrality],"&gt;="&amp;L47)</f>
        <v>0</v>
      </c>
      <c r="N46" s="39">
        <f t="shared" si="15"/>
        <v>0.17168259999999982</v>
      </c>
      <c r="O46" s="40">
        <f>COUNTIF(Vertices[Eigenvector Centrality],"&gt;= "&amp;N46)-COUNTIF(Vertices[Eigenvector Centrality],"&gt;="&amp;N47)</f>
        <v>0</v>
      </c>
      <c r="P46" s="39">
        <f t="shared" si="16"/>
        <v>1.4238122545454557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1.799999999999999</v>
      </c>
      <c r="I47" s="42">
        <f>COUNTIF(Vertices[Out-Degree],"&gt;= "&amp;H47)-COUNTIF(Vertices[Out-Degree],"&gt;="&amp;H48)</f>
        <v>0</v>
      </c>
      <c r="J47" s="41">
        <f t="shared" si="13"/>
        <v>15.6</v>
      </c>
      <c r="K47" s="42">
        <f>COUNTIF(Vertices[Betweenness Centrality],"&gt;= "&amp;J47)-COUNTIF(Vertices[Betweenness Centrality],"&gt;="&amp;J48)</f>
        <v>0</v>
      </c>
      <c r="L47" s="41">
        <f t="shared" si="14"/>
        <v>0.09999999999999978</v>
      </c>
      <c r="M47" s="42">
        <f>COUNTIF(Vertices[Closeness Centrality],"&gt;= "&amp;L47)-COUNTIF(Vertices[Closeness Centrality],"&gt;="&amp;L48)</f>
        <v>0</v>
      </c>
      <c r="N47" s="41">
        <f t="shared" si="15"/>
        <v>0.1753933999999998</v>
      </c>
      <c r="O47" s="42">
        <f>COUNTIF(Vertices[Eigenvector Centrality],"&gt;= "&amp;N47)-COUNTIF(Vertices[Eigenvector Centrality],"&gt;="&amp;N48)</f>
        <v>0</v>
      </c>
      <c r="P47" s="41">
        <f t="shared" si="16"/>
        <v>1.4504072000000012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1.8545454545454534</v>
      </c>
      <c r="I48" s="40">
        <f>COUNTIF(Vertices[Out-Degree],"&gt;= "&amp;H48)-COUNTIF(Vertices[Out-Degree],"&gt;="&amp;H49)</f>
        <v>0</v>
      </c>
      <c r="J48" s="39">
        <f t="shared" si="13"/>
        <v>16.072727272727274</v>
      </c>
      <c r="K48" s="40">
        <f>COUNTIF(Vertices[Betweenness Centrality],"&gt;= "&amp;J48)-COUNTIF(Vertices[Betweenness Centrality],"&gt;="&amp;J49)</f>
        <v>0</v>
      </c>
      <c r="L48" s="39">
        <f t="shared" si="14"/>
        <v>0.10113636363636341</v>
      </c>
      <c r="M48" s="40">
        <f>COUNTIF(Vertices[Closeness Centrality],"&gt;= "&amp;L48)-COUNTIF(Vertices[Closeness Centrality],"&gt;="&amp;L49)</f>
        <v>0</v>
      </c>
      <c r="N48" s="39">
        <f t="shared" si="15"/>
        <v>0.1791041999999998</v>
      </c>
      <c r="O48" s="40">
        <f>COUNTIF(Vertices[Eigenvector Centrality],"&gt;= "&amp;N48)-COUNTIF(Vertices[Eigenvector Centrality],"&gt;="&amp;N49)</f>
        <v>0</v>
      </c>
      <c r="P48" s="39">
        <f t="shared" si="16"/>
        <v>1.4770021454545468</v>
      </c>
      <c r="Q48" s="40">
        <f>COUNTIF(Vertices[PageRank],"&gt;= "&amp;P48)-COUNTIF(Vertices[PageRank],"&gt;="&amp;P49)</f>
        <v>1</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1.9090909090909078</v>
      </c>
      <c r="I49" s="42">
        <f>COUNTIF(Vertices[Out-Degree],"&gt;= "&amp;H49)-COUNTIF(Vertices[Out-Degree],"&gt;="&amp;H50)</f>
        <v>0</v>
      </c>
      <c r="J49" s="41">
        <f t="shared" si="13"/>
        <v>16.545454545454547</v>
      </c>
      <c r="K49" s="42">
        <f>COUNTIF(Vertices[Betweenness Centrality],"&gt;= "&amp;J49)-COUNTIF(Vertices[Betweenness Centrality],"&gt;="&amp;J50)</f>
        <v>0</v>
      </c>
      <c r="L49" s="41">
        <f t="shared" si="14"/>
        <v>0.10227272727272704</v>
      </c>
      <c r="M49" s="42">
        <f>COUNTIF(Vertices[Closeness Centrality],"&gt;= "&amp;L49)-COUNTIF(Vertices[Closeness Centrality],"&gt;="&amp;L50)</f>
        <v>0</v>
      </c>
      <c r="N49" s="41">
        <f t="shared" si="15"/>
        <v>0.18281499999999978</v>
      </c>
      <c r="O49" s="42">
        <f>COUNTIF(Vertices[Eigenvector Centrality],"&gt;= "&amp;N49)-COUNTIF(Vertices[Eigenvector Centrality],"&gt;="&amp;N50)</f>
        <v>0</v>
      </c>
      <c r="P49" s="41">
        <f t="shared" si="16"/>
        <v>1.5035970909090923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1.9636363636363623</v>
      </c>
      <c r="I50" s="40">
        <f>COUNTIF(Vertices[Out-Degree],"&gt;= "&amp;H50)-COUNTIF(Vertices[Out-Degree],"&gt;="&amp;H51)</f>
        <v>1</v>
      </c>
      <c r="J50" s="39">
        <f t="shared" si="13"/>
        <v>17.01818181818182</v>
      </c>
      <c r="K50" s="40">
        <f>COUNTIF(Vertices[Betweenness Centrality],"&gt;= "&amp;J50)-COUNTIF(Vertices[Betweenness Centrality],"&gt;="&amp;J51)</f>
        <v>0</v>
      </c>
      <c r="L50" s="39">
        <f t="shared" si="14"/>
        <v>0.10340909090909067</v>
      </c>
      <c r="M50" s="40">
        <f>COUNTIF(Vertices[Closeness Centrality],"&gt;= "&amp;L50)-COUNTIF(Vertices[Closeness Centrality],"&gt;="&amp;L51)</f>
        <v>0</v>
      </c>
      <c r="N50" s="39">
        <f t="shared" si="15"/>
        <v>0.18652579999999977</v>
      </c>
      <c r="O50" s="40">
        <f>COUNTIF(Vertices[Eigenvector Centrality],"&gt;= "&amp;N50)-COUNTIF(Vertices[Eigenvector Centrality],"&gt;="&amp;N51)</f>
        <v>0</v>
      </c>
      <c r="P50" s="39">
        <f t="shared" si="16"/>
        <v>1.5301920363636379</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2.0181818181818167</v>
      </c>
      <c r="I51" s="42">
        <f>COUNTIF(Vertices[Out-Degree],"&gt;= "&amp;H51)-COUNTIF(Vertices[Out-Degree],"&gt;="&amp;H52)</f>
        <v>0</v>
      </c>
      <c r="J51" s="41">
        <f t="shared" si="13"/>
        <v>17.490909090909092</v>
      </c>
      <c r="K51" s="42">
        <f>COUNTIF(Vertices[Betweenness Centrality],"&gt;= "&amp;J51)-COUNTIF(Vertices[Betweenness Centrality],"&gt;="&amp;J52)</f>
        <v>0</v>
      </c>
      <c r="L51" s="41">
        <f t="shared" si="14"/>
        <v>0.1045454545454543</v>
      </c>
      <c r="M51" s="42">
        <f>COUNTIF(Vertices[Closeness Centrality],"&gt;= "&amp;L51)-COUNTIF(Vertices[Closeness Centrality],"&gt;="&amp;L52)</f>
        <v>0</v>
      </c>
      <c r="N51" s="41">
        <f t="shared" si="15"/>
        <v>0.19023659999999976</v>
      </c>
      <c r="O51" s="42">
        <f>COUNTIF(Vertices[Eigenvector Centrality],"&gt;= "&amp;N51)-COUNTIF(Vertices[Eigenvector Centrality],"&gt;="&amp;N52)</f>
        <v>0</v>
      </c>
      <c r="P51" s="41">
        <f t="shared" si="16"/>
        <v>1.5567869818181834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2.0727272727272714</v>
      </c>
      <c r="I52" s="40">
        <f>COUNTIF(Vertices[Out-Degree],"&gt;= "&amp;H52)-COUNTIF(Vertices[Out-Degree],"&gt;="&amp;H53)</f>
        <v>0</v>
      </c>
      <c r="J52" s="39">
        <f t="shared" si="13"/>
        <v>17.963636363636365</v>
      </c>
      <c r="K52" s="40">
        <f>COUNTIF(Vertices[Betweenness Centrality],"&gt;= "&amp;J52)-COUNTIF(Vertices[Betweenness Centrality],"&gt;="&amp;J53)</f>
        <v>0</v>
      </c>
      <c r="L52" s="39">
        <f t="shared" si="14"/>
        <v>0.10568181818181793</v>
      </c>
      <c r="M52" s="40">
        <f>COUNTIF(Vertices[Closeness Centrality],"&gt;= "&amp;L52)-COUNTIF(Vertices[Closeness Centrality],"&gt;="&amp;L53)</f>
        <v>0</v>
      </c>
      <c r="N52" s="39">
        <f t="shared" si="15"/>
        <v>0.19394739999999974</v>
      </c>
      <c r="O52" s="40">
        <f>COUNTIF(Vertices[Eigenvector Centrality],"&gt;= "&amp;N52)-COUNTIF(Vertices[Eigenvector Centrality],"&gt;="&amp;N53)</f>
        <v>0</v>
      </c>
      <c r="P52" s="39">
        <f t="shared" si="16"/>
        <v>1.583381927272729</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2.127272727272726</v>
      </c>
      <c r="I53" s="42">
        <f>COUNTIF(Vertices[Out-Degree],"&gt;= "&amp;H53)-COUNTIF(Vertices[Out-Degree],"&gt;="&amp;H54)</f>
        <v>0</v>
      </c>
      <c r="J53" s="41">
        <f t="shared" si="13"/>
        <v>18.436363636363637</v>
      </c>
      <c r="K53" s="42">
        <f>COUNTIF(Vertices[Betweenness Centrality],"&gt;= "&amp;J53)-COUNTIF(Vertices[Betweenness Centrality],"&gt;="&amp;J54)</f>
        <v>0</v>
      </c>
      <c r="L53" s="41">
        <f t="shared" si="14"/>
        <v>0.10681818181818156</v>
      </c>
      <c r="M53" s="42">
        <f>COUNTIF(Vertices[Closeness Centrality],"&gt;= "&amp;L53)-COUNTIF(Vertices[Closeness Centrality],"&gt;="&amp;L54)</f>
        <v>0</v>
      </c>
      <c r="N53" s="41">
        <f t="shared" si="15"/>
        <v>0.19765819999999973</v>
      </c>
      <c r="O53" s="42">
        <f>COUNTIF(Vertices[Eigenvector Centrality],"&gt;= "&amp;N53)-COUNTIF(Vertices[Eigenvector Centrality],"&gt;="&amp;N54)</f>
        <v>0</v>
      </c>
      <c r="P53" s="41">
        <f t="shared" si="16"/>
        <v>1.6099768727272745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2.1818181818181808</v>
      </c>
      <c r="I54" s="40">
        <f>COUNTIF(Vertices[Out-Degree],"&gt;= "&amp;H54)-COUNTIF(Vertices[Out-Degree],"&gt;="&amp;H55)</f>
        <v>0</v>
      </c>
      <c r="J54" s="39">
        <f t="shared" si="13"/>
        <v>18.90909090909091</v>
      </c>
      <c r="K54" s="40">
        <f>COUNTIF(Vertices[Betweenness Centrality],"&gt;= "&amp;J54)-COUNTIF(Vertices[Betweenness Centrality],"&gt;="&amp;J55)</f>
        <v>0</v>
      </c>
      <c r="L54" s="39">
        <f t="shared" si="14"/>
        <v>0.10795454545454519</v>
      </c>
      <c r="M54" s="40">
        <f>COUNTIF(Vertices[Closeness Centrality],"&gt;= "&amp;L54)-COUNTIF(Vertices[Closeness Centrality],"&gt;="&amp;L55)</f>
        <v>0</v>
      </c>
      <c r="N54" s="39">
        <f t="shared" si="15"/>
        <v>0.20136899999999971</v>
      </c>
      <c r="O54" s="40">
        <f>COUNTIF(Vertices[Eigenvector Centrality],"&gt;= "&amp;N54)-COUNTIF(Vertices[Eigenvector Centrality],"&gt;="&amp;N55)</f>
        <v>0</v>
      </c>
      <c r="P54" s="39">
        <f t="shared" si="16"/>
        <v>1.63657181818182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2.2363636363636354</v>
      </c>
      <c r="I55" s="42">
        <f>COUNTIF(Vertices[Out-Degree],"&gt;= "&amp;H55)-COUNTIF(Vertices[Out-Degree],"&gt;="&amp;H56)</f>
        <v>0</v>
      </c>
      <c r="J55" s="41">
        <f t="shared" si="13"/>
        <v>19.381818181818183</v>
      </c>
      <c r="K55" s="42">
        <f>COUNTIF(Vertices[Betweenness Centrality],"&gt;= "&amp;J55)-COUNTIF(Vertices[Betweenness Centrality],"&gt;="&amp;J56)</f>
        <v>0</v>
      </c>
      <c r="L55" s="41">
        <f t="shared" si="14"/>
        <v>0.10909090909090882</v>
      </c>
      <c r="M55" s="42">
        <f>COUNTIF(Vertices[Closeness Centrality],"&gt;= "&amp;L55)-COUNTIF(Vertices[Closeness Centrality],"&gt;="&amp;L56)</f>
        <v>0</v>
      </c>
      <c r="N55" s="41">
        <f t="shared" si="15"/>
        <v>0.2050797999999997</v>
      </c>
      <c r="O55" s="42">
        <f>COUNTIF(Vertices[Eigenvector Centrality],"&gt;= "&amp;N55)-COUNTIF(Vertices[Eigenvector Centrality],"&gt;="&amp;N56)</f>
        <v>0</v>
      </c>
      <c r="P55" s="41">
        <f t="shared" si="16"/>
        <v>1.6631667636363656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2.29090909090909</v>
      </c>
      <c r="I56" s="40">
        <f>COUNTIF(Vertices[Out-Degree],"&gt;= "&amp;H56)-COUNTIF(Vertices[Out-Degree],"&gt;="&amp;H57)</f>
        <v>0</v>
      </c>
      <c r="J56" s="39">
        <f t="shared" si="13"/>
        <v>19.854545454545455</v>
      </c>
      <c r="K56" s="40">
        <f>COUNTIF(Vertices[Betweenness Centrality],"&gt;= "&amp;J56)-COUNTIF(Vertices[Betweenness Centrality],"&gt;="&amp;J57)</f>
        <v>0</v>
      </c>
      <c r="L56" s="39">
        <f t="shared" si="14"/>
        <v>0.11022727272727245</v>
      </c>
      <c r="M56" s="40">
        <f>COUNTIF(Vertices[Closeness Centrality],"&gt;= "&amp;L56)-COUNTIF(Vertices[Closeness Centrality],"&gt;="&amp;L57)</f>
        <v>0</v>
      </c>
      <c r="N56" s="39">
        <f t="shared" si="15"/>
        <v>0.2087905999999997</v>
      </c>
      <c r="O56" s="40">
        <f>COUNTIF(Vertices[Eigenvector Centrality],"&gt;= "&amp;N56)-COUNTIF(Vertices[Eigenvector Centrality],"&gt;="&amp;N57)</f>
        <v>1</v>
      </c>
      <c r="P56" s="39">
        <f t="shared" si="16"/>
        <v>1.6897617090909112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3</v>
      </c>
      <c r="I57" s="44">
        <f>COUNTIF(Vertices[Out-Degree],"&gt;= "&amp;H57)-COUNTIF(Vertices[Out-Degree],"&gt;="&amp;H58)</f>
        <v>1</v>
      </c>
      <c r="J57" s="43">
        <f>MAX(Vertices[Betweenness Centrality])</f>
        <v>26</v>
      </c>
      <c r="K57" s="44">
        <f>COUNTIF(Vertices[Betweenness Centrality],"&gt;= "&amp;J57)-COUNTIF(Vertices[Betweenness Centrality],"&gt;="&amp;J58)</f>
        <v>1</v>
      </c>
      <c r="L57" s="43">
        <f>MAX(Vertices[Closeness Centrality])</f>
        <v>0.125</v>
      </c>
      <c r="M57" s="44">
        <f>COUNTIF(Vertices[Closeness Centrality],"&gt;= "&amp;L57)-COUNTIF(Vertices[Closeness Centrality],"&gt;="&amp;L58)</f>
        <v>1</v>
      </c>
      <c r="N57" s="43">
        <f>MAX(Vertices[Eigenvector Centrality])</f>
        <v>0.257031</v>
      </c>
      <c r="O57" s="44">
        <f>COUNTIF(Vertices[Eigenvector Centrality],"&gt;= "&amp;N57)-COUNTIF(Vertices[Eigenvector Centrality],"&gt;="&amp;N58)</f>
        <v>1</v>
      </c>
      <c r="P57" s="43">
        <f>MAX(Vertices[PageRank])</f>
        <v>2.035496</v>
      </c>
      <c r="Q57" s="44">
        <f>COUNTIF(Vertices[PageRank],"&gt;= "&amp;P57)-COUNTIF(Vertices[PageRank],"&gt;="&amp;P58)</f>
        <v>1</v>
      </c>
      <c r="R57" s="43">
        <f>MAX(Vertices[Clustering Coefficient])</f>
        <v>0</v>
      </c>
      <c r="S57" s="47">
        <f>COUNTIF(Vertices[Clustering Coefficient],"&gt;= "&amp;R57)-COUNTIF(Vertices[Clustering Coefficient],"&gt;="&amp;R58)</f>
        <v>7</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26</v>
      </c>
    </row>
    <row r="99" spans="1:2" ht="15">
      <c r="A99" s="35" t="s">
        <v>102</v>
      </c>
      <c r="B99" s="49">
        <f>_xlfn.IFERROR(AVERAGE(Vertices[Betweenness Centrality]),NoMetricMessage)</f>
        <v>6.571428571428571</v>
      </c>
    </row>
    <row r="100" spans="1:2" ht="15">
      <c r="A100" s="35" t="s">
        <v>103</v>
      </c>
      <c r="B100" s="49">
        <f>_xlfn.IFERROR(MEDIAN(Vertices[Betweenness Centrality]),NoMetricMessage)</f>
        <v>0</v>
      </c>
    </row>
    <row r="111" spans="1:2" ht="15">
      <c r="A111" s="35" t="s">
        <v>106</v>
      </c>
      <c r="B111" s="49">
        <f>IF(COUNT(Vertices[Closeness Centrality])&gt;0,L2,NoMetricMessage)</f>
        <v>0.0625</v>
      </c>
    </row>
    <row r="112" spans="1:2" ht="15">
      <c r="A112" s="35" t="s">
        <v>107</v>
      </c>
      <c r="B112" s="49">
        <f>IF(COUNT(Vertices[Closeness Centrality])&gt;0,L57,NoMetricMessage)</f>
        <v>0.125</v>
      </c>
    </row>
    <row r="113" spans="1:2" ht="15">
      <c r="A113" s="35" t="s">
        <v>108</v>
      </c>
      <c r="B113" s="49">
        <f>_xlfn.IFERROR(AVERAGE(Vertices[Closeness Centrality]),NoMetricMessage)</f>
        <v>0.08366628571428572</v>
      </c>
    </row>
    <row r="114" spans="1:2" ht="15">
      <c r="A114" s="35" t="s">
        <v>109</v>
      </c>
      <c r="B114" s="49">
        <f>_xlfn.IFERROR(MEDIAN(Vertices[Closeness Centrality]),NoMetricMessage)</f>
        <v>0.076923</v>
      </c>
    </row>
    <row r="125" spans="1:2" ht="15">
      <c r="A125" s="35" t="s">
        <v>112</v>
      </c>
      <c r="B125" s="49">
        <f>IF(COUNT(Vertices[Eigenvector Centrality])&gt;0,N2,NoMetricMessage)</f>
        <v>0.052937</v>
      </c>
    </row>
    <row r="126" spans="1:2" ht="15">
      <c r="A126" s="35" t="s">
        <v>113</v>
      </c>
      <c r="B126" s="49">
        <f>IF(COUNT(Vertices[Eigenvector Centrality])&gt;0,N57,NoMetricMessage)</f>
        <v>0.257031</v>
      </c>
    </row>
    <row r="127" spans="1:2" ht="15">
      <c r="A127" s="35" t="s">
        <v>114</v>
      </c>
      <c r="B127" s="49">
        <f>_xlfn.IFERROR(AVERAGE(Vertices[Eigenvector Centrality]),NoMetricMessage)</f>
        <v>0.14285728571428571</v>
      </c>
    </row>
    <row r="128" spans="1:2" ht="15">
      <c r="A128" s="35" t="s">
        <v>115</v>
      </c>
      <c r="B128" s="49">
        <f>_xlfn.IFERROR(MEDIAN(Vertices[Eigenvector Centrality]),NoMetricMessage)</f>
        <v>0.107804</v>
      </c>
    </row>
    <row r="139" spans="1:2" ht="15">
      <c r="A139" s="35" t="s">
        <v>140</v>
      </c>
      <c r="B139" s="49">
        <f>IF(COUNT(Vertices[PageRank])&gt;0,P2,NoMetricMessage)</f>
        <v>0.572774</v>
      </c>
    </row>
    <row r="140" spans="1:2" ht="15">
      <c r="A140" s="35" t="s">
        <v>141</v>
      </c>
      <c r="B140" s="49">
        <f>IF(COUNT(Vertices[PageRank])&gt;0,P57,NoMetricMessage)</f>
        <v>2.035496</v>
      </c>
    </row>
    <row r="141" spans="1:2" ht="15">
      <c r="A141" s="35" t="s">
        <v>142</v>
      </c>
      <c r="B141" s="49">
        <f>_xlfn.IFERROR(AVERAGE(Vertices[PageRank]),NoMetricMessage)</f>
        <v>0.9999307142857142</v>
      </c>
    </row>
    <row r="142" spans="1:2" ht="15">
      <c r="A142" s="35" t="s">
        <v>143</v>
      </c>
      <c r="B142" s="49">
        <f>_xlfn.IFERROR(MEDIAN(Vertices[PageRank]),NoMetricMessage)</f>
        <v>0.6224190000000001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415</v>
      </c>
    </row>
    <row r="24" spans="10:11" ht="409.5">
      <c r="J24" t="s">
        <v>416</v>
      </c>
      <c r="K24" s="13" t="s">
        <v>593</v>
      </c>
    </row>
    <row r="25" spans="10:11" ht="15">
      <c r="J25" t="s">
        <v>417</v>
      </c>
      <c r="K25" t="b">
        <v>0</v>
      </c>
    </row>
    <row r="26" spans="10:11" ht="15">
      <c r="J26" t="s">
        <v>591</v>
      </c>
      <c r="K26" t="s">
        <v>592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428</v>
      </c>
      <c r="B2" s="128" t="s">
        <v>429</v>
      </c>
      <c r="C2" s="67" t="s">
        <v>430</v>
      </c>
    </row>
    <row r="3" spans="1:3" ht="15">
      <c r="A3" s="127" t="s">
        <v>419</v>
      </c>
      <c r="B3" s="127" t="s">
        <v>419</v>
      </c>
      <c r="C3" s="36">
        <v>2</v>
      </c>
    </row>
    <row r="4" spans="1:3" ht="15">
      <c r="A4" s="127" t="s">
        <v>420</v>
      </c>
      <c r="B4" s="127" t="s">
        <v>419</v>
      </c>
      <c r="C4" s="36">
        <v>3</v>
      </c>
    </row>
    <row r="5" spans="1:3" ht="15">
      <c r="A5" s="127" t="s">
        <v>420</v>
      </c>
      <c r="B5" s="127" t="s">
        <v>420</v>
      </c>
      <c r="C5" s="36">
        <v>10</v>
      </c>
    </row>
    <row r="6" spans="1:3" ht="15">
      <c r="A6" s="127" t="s">
        <v>421</v>
      </c>
      <c r="B6" s="127" t="s">
        <v>419</v>
      </c>
      <c r="C6" s="36">
        <v>1</v>
      </c>
    </row>
    <row r="7" spans="1:3" ht="15">
      <c r="A7" s="127" t="s">
        <v>421</v>
      </c>
      <c r="B7" s="127" t="s">
        <v>421</v>
      </c>
      <c r="C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436</v>
      </c>
      <c r="B1" s="13" t="s">
        <v>437</v>
      </c>
      <c r="C1" s="13" t="s">
        <v>438</v>
      </c>
      <c r="D1" s="13" t="s">
        <v>442</v>
      </c>
      <c r="E1" s="13" t="s">
        <v>441</v>
      </c>
      <c r="F1" s="13" t="s">
        <v>444</v>
      </c>
      <c r="G1" s="13" t="s">
        <v>443</v>
      </c>
      <c r="H1" s="13" t="s">
        <v>445</v>
      </c>
    </row>
    <row r="2" spans="1:8" ht="15">
      <c r="A2" s="89" t="s">
        <v>238</v>
      </c>
      <c r="B2" s="85">
        <v>1</v>
      </c>
      <c r="C2" s="89" t="s">
        <v>439</v>
      </c>
      <c r="D2" s="85">
        <v>1</v>
      </c>
      <c r="E2" s="89" t="s">
        <v>238</v>
      </c>
      <c r="F2" s="85">
        <v>1</v>
      </c>
      <c r="G2" s="89" t="s">
        <v>234</v>
      </c>
      <c r="H2" s="85">
        <v>1</v>
      </c>
    </row>
    <row r="3" spans="1:8" ht="15">
      <c r="A3" s="89" t="s">
        <v>237</v>
      </c>
      <c r="B3" s="85">
        <v>1</v>
      </c>
      <c r="C3" s="89" t="s">
        <v>440</v>
      </c>
      <c r="D3" s="85">
        <v>1</v>
      </c>
      <c r="E3" s="89" t="s">
        <v>239</v>
      </c>
      <c r="F3" s="85">
        <v>1</v>
      </c>
      <c r="G3" s="85"/>
      <c r="H3" s="85"/>
    </row>
    <row r="4" spans="1:8" ht="15">
      <c r="A4" s="89" t="s">
        <v>236</v>
      </c>
      <c r="B4" s="85">
        <v>1</v>
      </c>
      <c r="C4" s="89" t="s">
        <v>233</v>
      </c>
      <c r="D4" s="85">
        <v>1</v>
      </c>
      <c r="E4" s="89" t="s">
        <v>240</v>
      </c>
      <c r="F4" s="85">
        <v>1</v>
      </c>
      <c r="G4" s="85"/>
      <c r="H4" s="85"/>
    </row>
    <row r="5" spans="1:8" ht="15">
      <c r="A5" s="89" t="s">
        <v>245</v>
      </c>
      <c r="B5" s="85">
        <v>1</v>
      </c>
      <c r="C5" s="85"/>
      <c r="D5" s="85"/>
      <c r="E5" s="89" t="s">
        <v>241</v>
      </c>
      <c r="F5" s="85">
        <v>1</v>
      </c>
      <c r="G5" s="85"/>
      <c r="H5" s="85"/>
    </row>
    <row r="6" spans="1:8" ht="15">
      <c r="A6" s="89" t="s">
        <v>244</v>
      </c>
      <c r="B6" s="85">
        <v>1</v>
      </c>
      <c r="C6" s="85"/>
      <c r="D6" s="85"/>
      <c r="E6" s="89" t="s">
        <v>242</v>
      </c>
      <c r="F6" s="85">
        <v>1</v>
      </c>
      <c r="G6" s="85"/>
      <c r="H6" s="85"/>
    </row>
    <row r="7" spans="1:8" ht="15">
      <c r="A7" s="89" t="s">
        <v>243</v>
      </c>
      <c r="B7" s="85">
        <v>1</v>
      </c>
      <c r="C7" s="85"/>
      <c r="D7" s="85"/>
      <c r="E7" s="89" t="s">
        <v>243</v>
      </c>
      <c r="F7" s="85">
        <v>1</v>
      </c>
      <c r="G7" s="85"/>
      <c r="H7" s="85"/>
    </row>
    <row r="8" spans="1:8" ht="15">
      <c r="A8" s="89" t="s">
        <v>242</v>
      </c>
      <c r="B8" s="85">
        <v>1</v>
      </c>
      <c r="C8" s="85"/>
      <c r="D8" s="85"/>
      <c r="E8" s="89" t="s">
        <v>244</v>
      </c>
      <c r="F8" s="85">
        <v>1</v>
      </c>
      <c r="G8" s="85"/>
      <c r="H8" s="85"/>
    </row>
    <row r="9" spans="1:8" ht="15">
      <c r="A9" s="89" t="s">
        <v>241</v>
      </c>
      <c r="B9" s="85">
        <v>1</v>
      </c>
      <c r="C9" s="85"/>
      <c r="D9" s="85"/>
      <c r="E9" s="89" t="s">
        <v>245</v>
      </c>
      <c r="F9" s="85">
        <v>1</v>
      </c>
      <c r="G9" s="85"/>
      <c r="H9" s="85"/>
    </row>
    <row r="10" spans="1:8" ht="15">
      <c r="A10" s="89" t="s">
        <v>240</v>
      </c>
      <c r="B10" s="85">
        <v>1</v>
      </c>
      <c r="C10" s="85"/>
      <c r="D10" s="85"/>
      <c r="E10" s="89" t="s">
        <v>236</v>
      </c>
      <c r="F10" s="85">
        <v>1</v>
      </c>
      <c r="G10" s="85"/>
      <c r="H10" s="85"/>
    </row>
    <row r="11" spans="1:8" ht="15">
      <c r="A11" s="89" t="s">
        <v>239</v>
      </c>
      <c r="B11" s="85">
        <v>1</v>
      </c>
      <c r="C11" s="85"/>
      <c r="D11" s="85"/>
      <c r="E11" s="89" t="s">
        <v>237</v>
      </c>
      <c r="F11" s="85">
        <v>1</v>
      </c>
      <c r="G11" s="85"/>
      <c r="H11" s="85"/>
    </row>
    <row r="14" spans="1:8" ht="15" customHeight="1">
      <c r="A14" s="13" t="s">
        <v>449</v>
      </c>
      <c r="B14" s="13" t="s">
        <v>437</v>
      </c>
      <c r="C14" s="13" t="s">
        <v>451</v>
      </c>
      <c r="D14" s="13" t="s">
        <v>442</v>
      </c>
      <c r="E14" s="13" t="s">
        <v>452</v>
      </c>
      <c r="F14" s="13" t="s">
        <v>444</v>
      </c>
      <c r="G14" s="13" t="s">
        <v>453</v>
      </c>
      <c r="H14" s="13" t="s">
        <v>445</v>
      </c>
    </row>
    <row r="15" spans="1:8" ht="15">
      <c r="A15" s="85" t="s">
        <v>248</v>
      </c>
      <c r="B15" s="85">
        <v>7</v>
      </c>
      <c r="C15" s="85" t="s">
        <v>246</v>
      </c>
      <c r="D15" s="85">
        <v>2</v>
      </c>
      <c r="E15" s="85" t="s">
        <v>248</v>
      </c>
      <c r="F15" s="85">
        <v>7</v>
      </c>
      <c r="G15" s="85" t="s">
        <v>246</v>
      </c>
      <c r="H15" s="85">
        <v>1</v>
      </c>
    </row>
    <row r="16" spans="1:8" ht="15">
      <c r="A16" s="85" t="s">
        <v>246</v>
      </c>
      <c r="B16" s="85">
        <v>6</v>
      </c>
      <c r="C16" s="85" t="s">
        <v>450</v>
      </c>
      <c r="D16" s="85">
        <v>1</v>
      </c>
      <c r="E16" s="85" t="s">
        <v>246</v>
      </c>
      <c r="F16" s="85">
        <v>3</v>
      </c>
      <c r="G16" s="85"/>
      <c r="H16" s="85"/>
    </row>
    <row r="17" spans="1:8" ht="15">
      <c r="A17" s="85" t="s">
        <v>450</v>
      </c>
      <c r="B17" s="85">
        <v>1</v>
      </c>
      <c r="C17" s="85"/>
      <c r="D17" s="85"/>
      <c r="E17" s="85"/>
      <c r="F17" s="85"/>
      <c r="G17" s="85"/>
      <c r="H17" s="85"/>
    </row>
    <row r="20" spans="1:8" ht="15" customHeight="1">
      <c r="A20" s="13" t="s">
        <v>457</v>
      </c>
      <c r="B20" s="13" t="s">
        <v>437</v>
      </c>
      <c r="C20" s="13" t="s">
        <v>467</v>
      </c>
      <c r="D20" s="13" t="s">
        <v>442</v>
      </c>
      <c r="E20" s="13" t="s">
        <v>474</v>
      </c>
      <c r="F20" s="13" t="s">
        <v>444</v>
      </c>
      <c r="G20" s="85" t="s">
        <v>476</v>
      </c>
      <c r="H20" s="85" t="s">
        <v>445</v>
      </c>
    </row>
    <row r="21" spans="1:8" ht="15">
      <c r="A21" s="85" t="s">
        <v>458</v>
      </c>
      <c r="B21" s="85">
        <v>10</v>
      </c>
      <c r="C21" s="85" t="s">
        <v>212</v>
      </c>
      <c r="D21" s="85">
        <v>1</v>
      </c>
      <c r="E21" s="85" t="s">
        <v>458</v>
      </c>
      <c r="F21" s="85">
        <v>10</v>
      </c>
      <c r="G21" s="85"/>
      <c r="H21" s="85"/>
    </row>
    <row r="22" spans="1:8" ht="15">
      <c r="A22" s="85" t="s">
        <v>215</v>
      </c>
      <c r="B22" s="85">
        <v>10</v>
      </c>
      <c r="C22" s="85" t="s">
        <v>468</v>
      </c>
      <c r="D22" s="85">
        <v>1</v>
      </c>
      <c r="E22" s="85" t="s">
        <v>215</v>
      </c>
      <c r="F22" s="85">
        <v>10</v>
      </c>
      <c r="G22" s="85"/>
      <c r="H22" s="85"/>
    </row>
    <row r="23" spans="1:8" ht="15">
      <c r="A23" s="85" t="s">
        <v>459</v>
      </c>
      <c r="B23" s="85">
        <v>7</v>
      </c>
      <c r="C23" s="85" t="s">
        <v>469</v>
      </c>
      <c r="D23" s="85">
        <v>1</v>
      </c>
      <c r="E23" s="85" t="s">
        <v>459</v>
      </c>
      <c r="F23" s="85">
        <v>7</v>
      </c>
      <c r="G23" s="85"/>
      <c r="H23" s="85"/>
    </row>
    <row r="24" spans="1:8" ht="15">
      <c r="A24" s="85" t="s">
        <v>460</v>
      </c>
      <c r="B24" s="85">
        <v>7</v>
      </c>
      <c r="C24" s="85" t="s">
        <v>470</v>
      </c>
      <c r="D24" s="85">
        <v>1</v>
      </c>
      <c r="E24" s="85" t="s">
        <v>460</v>
      </c>
      <c r="F24" s="85">
        <v>7</v>
      </c>
      <c r="G24" s="85"/>
      <c r="H24" s="85"/>
    </row>
    <row r="25" spans="1:8" ht="15">
      <c r="A25" s="85" t="s">
        <v>461</v>
      </c>
      <c r="B25" s="85">
        <v>4</v>
      </c>
      <c r="C25" s="85" t="s">
        <v>471</v>
      </c>
      <c r="D25" s="85">
        <v>1</v>
      </c>
      <c r="E25" s="85" t="s">
        <v>461</v>
      </c>
      <c r="F25" s="85">
        <v>4</v>
      </c>
      <c r="G25" s="85"/>
      <c r="H25" s="85"/>
    </row>
    <row r="26" spans="1:8" ht="15">
      <c r="A26" s="85" t="s">
        <v>462</v>
      </c>
      <c r="B26" s="85">
        <v>4</v>
      </c>
      <c r="C26" s="85" t="s">
        <v>472</v>
      </c>
      <c r="D26" s="85">
        <v>1</v>
      </c>
      <c r="E26" s="85" t="s">
        <v>462</v>
      </c>
      <c r="F26" s="85">
        <v>4</v>
      </c>
      <c r="G26" s="85"/>
      <c r="H26" s="85"/>
    </row>
    <row r="27" spans="1:8" ht="15">
      <c r="A27" s="85" t="s">
        <v>463</v>
      </c>
      <c r="B27" s="85">
        <v>3</v>
      </c>
      <c r="C27" s="85" t="s">
        <v>473</v>
      </c>
      <c r="D27" s="85">
        <v>1</v>
      </c>
      <c r="E27" s="85" t="s">
        <v>463</v>
      </c>
      <c r="F27" s="85">
        <v>3</v>
      </c>
      <c r="G27" s="85"/>
      <c r="H27" s="85"/>
    </row>
    <row r="28" spans="1:8" ht="15">
      <c r="A28" s="85" t="s">
        <v>464</v>
      </c>
      <c r="B28" s="85">
        <v>3</v>
      </c>
      <c r="C28" s="85"/>
      <c r="D28" s="85"/>
      <c r="E28" s="85" t="s">
        <v>464</v>
      </c>
      <c r="F28" s="85">
        <v>3</v>
      </c>
      <c r="G28" s="85"/>
      <c r="H28" s="85"/>
    </row>
    <row r="29" spans="1:8" ht="15">
      <c r="A29" s="85" t="s">
        <v>465</v>
      </c>
      <c r="B29" s="85">
        <v>2</v>
      </c>
      <c r="C29" s="85"/>
      <c r="D29" s="85"/>
      <c r="E29" s="85" t="s">
        <v>475</v>
      </c>
      <c r="F29" s="85">
        <v>2</v>
      </c>
      <c r="G29" s="85"/>
      <c r="H29" s="85"/>
    </row>
    <row r="30" spans="1:8" ht="15">
      <c r="A30" s="85" t="s">
        <v>466</v>
      </c>
      <c r="B30" s="85">
        <v>2</v>
      </c>
      <c r="C30" s="85"/>
      <c r="D30" s="85"/>
      <c r="E30" s="85" t="s">
        <v>465</v>
      </c>
      <c r="F30" s="85">
        <v>2</v>
      </c>
      <c r="G30" s="85"/>
      <c r="H30" s="85"/>
    </row>
    <row r="33" spans="1:8" ht="15" customHeight="1">
      <c r="A33" s="13" t="s">
        <v>479</v>
      </c>
      <c r="B33" s="13" t="s">
        <v>437</v>
      </c>
      <c r="C33" s="13" t="s">
        <v>486</v>
      </c>
      <c r="D33" s="13" t="s">
        <v>442</v>
      </c>
      <c r="E33" s="13" t="s">
        <v>489</v>
      </c>
      <c r="F33" s="13" t="s">
        <v>444</v>
      </c>
      <c r="G33" s="85" t="s">
        <v>490</v>
      </c>
      <c r="H33" s="85" t="s">
        <v>445</v>
      </c>
    </row>
    <row r="34" spans="1:8" ht="15">
      <c r="A34" s="91" t="s">
        <v>480</v>
      </c>
      <c r="B34" s="91">
        <v>5</v>
      </c>
      <c r="C34" s="91" t="s">
        <v>216</v>
      </c>
      <c r="D34" s="91">
        <v>2</v>
      </c>
      <c r="E34" s="91" t="s">
        <v>458</v>
      </c>
      <c r="F34" s="91">
        <v>10</v>
      </c>
      <c r="G34" s="91"/>
      <c r="H34" s="91"/>
    </row>
    <row r="35" spans="1:8" ht="15">
      <c r="A35" s="91" t="s">
        <v>481</v>
      </c>
      <c r="B35" s="91">
        <v>2</v>
      </c>
      <c r="C35" s="91" t="s">
        <v>487</v>
      </c>
      <c r="D35" s="91">
        <v>2</v>
      </c>
      <c r="E35" s="91" t="s">
        <v>215</v>
      </c>
      <c r="F35" s="91">
        <v>10</v>
      </c>
      <c r="G35" s="91"/>
      <c r="H35" s="91"/>
    </row>
    <row r="36" spans="1:8" ht="15">
      <c r="A36" s="91" t="s">
        <v>482</v>
      </c>
      <c r="B36" s="91">
        <v>0</v>
      </c>
      <c r="C36" s="91" t="s">
        <v>488</v>
      </c>
      <c r="D36" s="91">
        <v>2</v>
      </c>
      <c r="E36" s="91" t="s">
        <v>460</v>
      </c>
      <c r="F36" s="91">
        <v>8</v>
      </c>
      <c r="G36" s="91"/>
      <c r="H36" s="91"/>
    </row>
    <row r="37" spans="1:8" ht="15">
      <c r="A37" s="91" t="s">
        <v>483</v>
      </c>
      <c r="B37" s="91">
        <v>177</v>
      </c>
      <c r="C37" s="91"/>
      <c r="D37" s="91"/>
      <c r="E37" s="91" t="s">
        <v>459</v>
      </c>
      <c r="F37" s="91">
        <v>7</v>
      </c>
      <c r="G37" s="91"/>
      <c r="H37" s="91"/>
    </row>
    <row r="38" spans="1:8" ht="15">
      <c r="A38" s="91" t="s">
        <v>484</v>
      </c>
      <c r="B38" s="91">
        <v>184</v>
      </c>
      <c r="C38" s="91"/>
      <c r="D38" s="91"/>
      <c r="E38" s="91" t="s">
        <v>485</v>
      </c>
      <c r="F38" s="91">
        <v>7</v>
      </c>
      <c r="G38" s="91"/>
      <c r="H38" s="91"/>
    </row>
    <row r="39" spans="1:8" ht="15">
      <c r="A39" s="91" t="s">
        <v>458</v>
      </c>
      <c r="B39" s="91">
        <v>10</v>
      </c>
      <c r="C39" s="91"/>
      <c r="D39" s="91"/>
      <c r="E39" s="91" t="s">
        <v>461</v>
      </c>
      <c r="F39" s="91">
        <v>4</v>
      </c>
      <c r="G39" s="91"/>
      <c r="H39" s="91"/>
    </row>
    <row r="40" spans="1:8" ht="15">
      <c r="A40" s="91" t="s">
        <v>215</v>
      </c>
      <c r="B40" s="91">
        <v>10</v>
      </c>
      <c r="C40" s="91"/>
      <c r="D40" s="91"/>
      <c r="E40" s="91" t="s">
        <v>462</v>
      </c>
      <c r="F40" s="91">
        <v>4</v>
      </c>
      <c r="G40" s="91"/>
      <c r="H40" s="91"/>
    </row>
    <row r="41" spans="1:8" ht="15">
      <c r="A41" s="91" t="s">
        <v>460</v>
      </c>
      <c r="B41" s="91">
        <v>8</v>
      </c>
      <c r="C41" s="91"/>
      <c r="D41" s="91"/>
      <c r="E41" s="91" t="s">
        <v>463</v>
      </c>
      <c r="F41" s="91">
        <v>3</v>
      </c>
      <c r="G41" s="91"/>
      <c r="H41" s="91"/>
    </row>
    <row r="42" spans="1:8" ht="15">
      <c r="A42" s="91" t="s">
        <v>459</v>
      </c>
      <c r="B42" s="91">
        <v>7</v>
      </c>
      <c r="C42" s="91"/>
      <c r="D42" s="91"/>
      <c r="E42" s="91" t="s">
        <v>464</v>
      </c>
      <c r="F42" s="91">
        <v>3</v>
      </c>
      <c r="G42" s="91"/>
      <c r="H42" s="91"/>
    </row>
    <row r="43" spans="1:8" ht="15">
      <c r="A43" s="91" t="s">
        <v>485</v>
      </c>
      <c r="B43" s="91">
        <v>7</v>
      </c>
      <c r="C43" s="91"/>
      <c r="D43" s="91"/>
      <c r="E43" s="91" t="s">
        <v>218</v>
      </c>
      <c r="F43" s="91">
        <v>3</v>
      </c>
      <c r="G43" s="91"/>
      <c r="H43" s="91"/>
    </row>
    <row r="46" spans="1:8" ht="15" customHeight="1">
      <c r="A46" s="13" t="s">
        <v>494</v>
      </c>
      <c r="B46" s="13" t="s">
        <v>437</v>
      </c>
      <c r="C46" s="13" t="s">
        <v>505</v>
      </c>
      <c r="D46" s="13" t="s">
        <v>442</v>
      </c>
      <c r="E46" s="13" t="s">
        <v>507</v>
      </c>
      <c r="F46" s="13" t="s">
        <v>444</v>
      </c>
      <c r="G46" s="85" t="s">
        <v>508</v>
      </c>
      <c r="H46" s="85" t="s">
        <v>445</v>
      </c>
    </row>
    <row r="47" spans="1:8" ht="15">
      <c r="A47" s="91" t="s">
        <v>495</v>
      </c>
      <c r="B47" s="91">
        <v>10</v>
      </c>
      <c r="C47" s="91" t="s">
        <v>506</v>
      </c>
      <c r="D47" s="91">
        <v>2</v>
      </c>
      <c r="E47" s="91" t="s">
        <v>495</v>
      </c>
      <c r="F47" s="91">
        <v>10</v>
      </c>
      <c r="G47" s="91"/>
      <c r="H47" s="91"/>
    </row>
    <row r="48" spans="1:8" ht="15">
      <c r="A48" s="91" t="s">
        <v>496</v>
      </c>
      <c r="B48" s="91">
        <v>7</v>
      </c>
      <c r="C48" s="91"/>
      <c r="D48" s="91"/>
      <c r="E48" s="91" t="s">
        <v>496</v>
      </c>
      <c r="F48" s="91">
        <v>7</v>
      </c>
      <c r="G48" s="91"/>
      <c r="H48" s="91"/>
    </row>
    <row r="49" spans="1:8" ht="15">
      <c r="A49" s="91" t="s">
        <v>497</v>
      </c>
      <c r="B49" s="91">
        <v>6</v>
      </c>
      <c r="C49" s="91"/>
      <c r="D49" s="91"/>
      <c r="E49" s="91" t="s">
        <v>497</v>
      </c>
      <c r="F49" s="91">
        <v>6</v>
      </c>
      <c r="G49" s="91"/>
      <c r="H49" s="91"/>
    </row>
    <row r="50" spans="1:8" ht="15">
      <c r="A50" s="91" t="s">
        <v>498</v>
      </c>
      <c r="B50" s="91">
        <v>4</v>
      </c>
      <c r="C50" s="91"/>
      <c r="D50" s="91"/>
      <c r="E50" s="91" t="s">
        <v>498</v>
      </c>
      <c r="F50" s="91">
        <v>4</v>
      </c>
      <c r="G50" s="91"/>
      <c r="H50" s="91"/>
    </row>
    <row r="51" spans="1:8" ht="15">
      <c r="A51" s="91" t="s">
        <v>499</v>
      </c>
      <c r="B51" s="91">
        <v>4</v>
      </c>
      <c r="C51" s="91"/>
      <c r="D51" s="91"/>
      <c r="E51" s="91" t="s">
        <v>499</v>
      </c>
      <c r="F51" s="91">
        <v>4</v>
      </c>
      <c r="G51" s="91"/>
      <c r="H51" s="91"/>
    </row>
    <row r="52" spans="1:8" ht="15">
      <c r="A52" s="91" t="s">
        <v>500</v>
      </c>
      <c r="B52" s="91">
        <v>3</v>
      </c>
      <c r="C52" s="91"/>
      <c r="D52" s="91"/>
      <c r="E52" s="91" t="s">
        <v>500</v>
      </c>
      <c r="F52" s="91">
        <v>3</v>
      </c>
      <c r="G52" s="91"/>
      <c r="H52" s="91"/>
    </row>
    <row r="53" spans="1:8" ht="15">
      <c r="A53" s="91" t="s">
        <v>501</v>
      </c>
      <c r="B53" s="91">
        <v>3</v>
      </c>
      <c r="C53" s="91"/>
      <c r="D53" s="91"/>
      <c r="E53" s="91" t="s">
        <v>501</v>
      </c>
      <c r="F53" s="91">
        <v>3</v>
      </c>
      <c r="G53" s="91"/>
      <c r="H53" s="91"/>
    </row>
    <row r="54" spans="1:8" ht="15">
      <c r="A54" s="91" t="s">
        <v>502</v>
      </c>
      <c r="B54" s="91">
        <v>3</v>
      </c>
      <c r="C54" s="91"/>
      <c r="D54" s="91"/>
      <c r="E54" s="91" t="s">
        <v>502</v>
      </c>
      <c r="F54" s="91">
        <v>3</v>
      </c>
      <c r="G54" s="91"/>
      <c r="H54" s="91"/>
    </row>
    <row r="55" spans="1:8" ht="15">
      <c r="A55" s="91" t="s">
        <v>503</v>
      </c>
      <c r="B55" s="91">
        <v>3</v>
      </c>
      <c r="C55" s="91"/>
      <c r="D55" s="91"/>
      <c r="E55" s="91" t="s">
        <v>503</v>
      </c>
      <c r="F55" s="91">
        <v>3</v>
      </c>
      <c r="G55" s="91"/>
      <c r="H55" s="91"/>
    </row>
    <row r="56" spans="1:8" ht="15">
      <c r="A56" s="91" t="s">
        <v>504</v>
      </c>
      <c r="B56" s="91">
        <v>2</v>
      </c>
      <c r="C56" s="91"/>
      <c r="D56" s="91"/>
      <c r="E56" s="91" t="s">
        <v>504</v>
      </c>
      <c r="F56" s="91">
        <v>2</v>
      </c>
      <c r="G56" s="91"/>
      <c r="H56" s="91"/>
    </row>
    <row r="59" spans="1:8" ht="15" customHeight="1">
      <c r="A59" s="85" t="s">
        <v>511</v>
      </c>
      <c r="B59" s="85" t="s">
        <v>437</v>
      </c>
      <c r="C59" s="85" t="s">
        <v>513</v>
      </c>
      <c r="D59" s="85" t="s">
        <v>442</v>
      </c>
      <c r="E59" s="85" t="s">
        <v>514</v>
      </c>
      <c r="F59" s="85" t="s">
        <v>444</v>
      </c>
      <c r="G59" s="85" t="s">
        <v>517</v>
      </c>
      <c r="H59" s="85" t="s">
        <v>445</v>
      </c>
    </row>
    <row r="60" spans="1:8" ht="15">
      <c r="A60" s="85"/>
      <c r="B60" s="85"/>
      <c r="C60" s="85"/>
      <c r="D60" s="85"/>
      <c r="E60" s="85"/>
      <c r="F60" s="85"/>
      <c r="G60" s="85"/>
      <c r="H60" s="85"/>
    </row>
    <row r="62" spans="1:8" ht="15" customHeight="1">
      <c r="A62" s="13" t="s">
        <v>512</v>
      </c>
      <c r="B62" s="13" t="s">
        <v>437</v>
      </c>
      <c r="C62" s="13" t="s">
        <v>515</v>
      </c>
      <c r="D62" s="13" t="s">
        <v>442</v>
      </c>
      <c r="E62" s="13" t="s">
        <v>516</v>
      </c>
      <c r="F62" s="13" t="s">
        <v>444</v>
      </c>
      <c r="G62" s="13" t="s">
        <v>518</v>
      </c>
      <c r="H62" s="13" t="s">
        <v>445</v>
      </c>
    </row>
    <row r="63" spans="1:8" ht="15">
      <c r="A63" s="85" t="s">
        <v>216</v>
      </c>
      <c r="B63" s="85">
        <v>6</v>
      </c>
      <c r="C63" s="85" t="s">
        <v>216</v>
      </c>
      <c r="D63" s="85">
        <v>2</v>
      </c>
      <c r="E63" s="85" t="s">
        <v>218</v>
      </c>
      <c r="F63" s="85">
        <v>3</v>
      </c>
      <c r="G63" s="85" t="s">
        <v>217</v>
      </c>
      <c r="H63" s="85">
        <v>1</v>
      </c>
    </row>
    <row r="64" spans="1:8" ht="15">
      <c r="A64" s="85" t="s">
        <v>218</v>
      </c>
      <c r="B64" s="85">
        <v>3</v>
      </c>
      <c r="C64" s="85"/>
      <c r="D64" s="85"/>
      <c r="E64" s="85" t="s">
        <v>216</v>
      </c>
      <c r="F64" s="85">
        <v>3</v>
      </c>
      <c r="G64" s="85" t="s">
        <v>216</v>
      </c>
      <c r="H64" s="85">
        <v>1</v>
      </c>
    </row>
    <row r="65" spans="1:8" ht="15">
      <c r="A65" s="85" t="s">
        <v>217</v>
      </c>
      <c r="B65" s="85">
        <v>1</v>
      </c>
      <c r="C65" s="85"/>
      <c r="D65" s="85"/>
      <c r="E65" s="85"/>
      <c r="F65" s="85"/>
      <c r="G65" s="85"/>
      <c r="H65" s="85"/>
    </row>
    <row r="68" spans="1:8" ht="15" customHeight="1">
      <c r="A68" s="13" t="s">
        <v>523</v>
      </c>
      <c r="B68" s="13" t="s">
        <v>437</v>
      </c>
      <c r="C68" s="13" t="s">
        <v>524</v>
      </c>
      <c r="D68" s="13" t="s">
        <v>442</v>
      </c>
      <c r="E68" s="13" t="s">
        <v>525</v>
      </c>
      <c r="F68" s="13" t="s">
        <v>444</v>
      </c>
      <c r="G68" s="13" t="s">
        <v>526</v>
      </c>
      <c r="H68" s="13" t="s">
        <v>445</v>
      </c>
    </row>
    <row r="69" spans="1:8" ht="15">
      <c r="A69" s="124" t="s">
        <v>212</v>
      </c>
      <c r="B69" s="85">
        <v>15312</v>
      </c>
      <c r="C69" s="124" t="s">
        <v>212</v>
      </c>
      <c r="D69" s="85">
        <v>15312</v>
      </c>
      <c r="E69" s="124" t="s">
        <v>218</v>
      </c>
      <c r="F69" s="85">
        <v>8666</v>
      </c>
      <c r="G69" s="124" t="s">
        <v>217</v>
      </c>
      <c r="H69" s="85">
        <v>1927</v>
      </c>
    </row>
    <row r="70" spans="1:8" ht="15">
      <c r="A70" s="124" t="s">
        <v>218</v>
      </c>
      <c r="B70" s="85">
        <v>8666</v>
      </c>
      <c r="C70" s="124" t="s">
        <v>214</v>
      </c>
      <c r="D70" s="85">
        <v>421</v>
      </c>
      <c r="E70" s="124" t="s">
        <v>215</v>
      </c>
      <c r="F70" s="85">
        <v>2510</v>
      </c>
      <c r="G70" s="124" t="s">
        <v>213</v>
      </c>
      <c r="H70" s="85">
        <v>1200</v>
      </c>
    </row>
    <row r="71" spans="1:8" ht="15">
      <c r="A71" s="124" t="s">
        <v>215</v>
      </c>
      <c r="B71" s="85">
        <v>2510</v>
      </c>
      <c r="C71" s="124" t="s">
        <v>216</v>
      </c>
      <c r="D71" s="85">
        <v>1</v>
      </c>
      <c r="E71" s="124"/>
      <c r="F71" s="85"/>
      <c r="G71" s="124"/>
      <c r="H71" s="85"/>
    </row>
    <row r="72" spans="1:8" ht="15">
      <c r="A72" s="124" t="s">
        <v>217</v>
      </c>
      <c r="B72" s="85">
        <v>1927</v>
      </c>
      <c r="C72" s="124"/>
      <c r="D72" s="85"/>
      <c r="E72" s="124"/>
      <c r="F72" s="85"/>
      <c r="G72" s="124"/>
      <c r="H72" s="85"/>
    </row>
    <row r="73" spans="1:8" ht="15">
      <c r="A73" s="124" t="s">
        <v>213</v>
      </c>
      <c r="B73" s="85">
        <v>1200</v>
      </c>
      <c r="C73" s="124"/>
      <c r="D73" s="85"/>
      <c r="E73" s="124"/>
      <c r="F73" s="85"/>
      <c r="G73" s="124"/>
      <c r="H73" s="85"/>
    </row>
    <row r="74" spans="1:8" ht="15">
      <c r="A74" s="124" t="s">
        <v>214</v>
      </c>
      <c r="B74" s="85">
        <v>421</v>
      </c>
      <c r="C74" s="124"/>
      <c r="D74" s="85"/>
      <c r="E74" s="124"/>
      <c r="F74" s="85"/>
      <c r="G74" s="124"/>
      <c r="H74" s="85"/>
    </row>
    <row r="75" spans="1:8" ht="15">
      <c r="A75" s="124" t="s">
        <v>216</v>
      </c>
      <c r="B75" s="85">
        <v>1</v>
      </c>
      <c r="C75" s="124"/>
      <c r="D75" s="85"/>
      <c r="E75" s="124"/>
      <c r="F75" s="85"/>
      <c r="G75" s="124"/>
      <c r="H75" s="85"/>
    </row>
  </sheetData>
  <hyperlinks>
    <hyperlink ref="A2" r:id="rId1" display="https://www.instagram.com/p/BstjTpFn3v4/?utm_source=ig_twitter_share&amp;igshid=7cc2ofwmw6ns"/>
    <hyperlink ref="A3" r:id="rId2" display="https://www.instagram.com/p/BsRqDhZnB1O/?utm_source=ig_twitter_share&amp;igshid=9ey74hr26l47"/>
    <hyperlink ref="A4" r:id="rId3" display="https://www.instagram.com/p/BsRp6kknu9t/?utm_source=ig_twitter_share&amp;igshid=1a9rur6hcugl2"/>
    <hyperlink ref="A5" r:id="rId4" display="https://twitter.com/i/web/status/1085404297582526470"/>
    <hyperlink ref="A6" r:id="rId5" display="https://twitter.com/i/web/status/1085404119114883072"/>
    <hyperlink ref="A7" r:id="rId6" display="https://twitter.com/i/web/status/1084558412057362432"/>
    <hyperlink ref="A8" r:id="rId7" display="https://twitter.com/i/web/status/1084557827094577152"/>
    <hyperlink ref="A9" r:id="rId8" display="https://twitter.com/i/web/status/1084557444594978819"/>
    <hyperlink ref="A10" r:id="rId9" display="https://twitter.com/i/web/status/1081410829017378817"/>
    <hyperlink ref="A11" r:id="rId10" display="https://twitter.com/i/web/status/1081410607918866433"/>
    <hyperlink ref="C2" r:id="rId11" display="https://samantha-brown.com/episodes/season-2/palm-springs/"/>
    <hyperlink ref="C3" r:id="rId12" display="https://www.instagram.com/p/BsoTElwH2an/?utm_source=ig_twitter_share&amp;igshid=z9mor47q0efz"/>
    <hyperlink ref="C4" r:id="rId13" display="https://www.instagram.com/p/BsWPkp7lFts/?utm_source=ig_twitter_share&amp;igshid=1oerpp0f7gcj9"/>
    <hyperlink ref="E2" r:id="rId14" display="https://www.instagram.com/p/BstjTpFn3v4/?utm_source=ig_twitter_share&amp;igshid=7cc2ofwmw6ns"/>
    <hyperlink ref="E3" r:id="rId15" display="https://twitter.com/i/web/status/1081410607918866433"/>
    <hyperlink ref="E4" r:id="rId16" display="https://twitter.com/i/web/status/1081410829017378817"/>
    <hyperlink ref="E5" r:id="rId17" display="https://twitter.com/i/web/status/1084557444594978819"/>
    <hyperlink ref="E6" r:id="rId18" display="https://twitter.com/i/web/status/1084557827094577152"/>
    <hyperlink ref="E7" r:id="rId19" display="https://twitter.com/i/web/status/1084558412057362432"/>
    <hyperlink ref="E8" r:id="rId20" display="https://twitter.com/i/web/status/1085404119114883072"/>
    <hyperlink ref="E9" r:id="rId21" display="https://twitter.com/i/web/status/1085404297582526470"/>
    <hyperlink ref="E10" r:id="rId22" display="https://www.instagram.com/p/BsRp6kknu9t/?utm_source=ig_twitter_share&amp;igshid=1a9rur6hcugl2"/>
    <hyperlink ref="E11" r:id="rId23" display="https://www.instagram.com/p/BsRqDhZnB1O/?utm_source=ig_twitter_share&amp;igshid=9ey74hr26l47"/>
    <hyperlink ref="G2" r:id="rId24" display="https://www.instagram.com/p/BsZBV3mAGtv/?utm_source=ig_twitter_share&amp;igshid=1nx7ramysrqy4"/>
  </hyperlinks>
  <printOptions/>
  <pageMargins left="0.7" right="0.7" top="0.75" bottom="0.75" header="0.3" footer="0.3"/>
  <pageSetup orientation="portrait" paperSize="9"/>
  <tableParts>
    <tablePart r:id="rId28"/>
    <tablePart r:id="rId30"/>
    <tablePart r:id="rId26"/>
    <tablePart r:id="rId32"/>
    <tablePart r:id="rId31"/>
    <tablePart r:id="rId27"/>
    <tablePart r:id="rId29"/>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2019-01-19T06:24:08Z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