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<sst xmlns="http://schemas.openxmlformats.org/spreadsheetml/2006/main" count="3387" uniqueCount="873">
  <si>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</si>
  <si>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</si>
  <si>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</si>
  <si>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</si>
  <si>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</si>
  <si>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</si>
  <si>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</si>
  <si>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</si>
  <si>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</si>
  <si>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</si>
  <si>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</si>
  <si>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</si>
  <si>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</si>
  <si>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</si>
  <si>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</si>
  <si>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</si>
  <si>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</si>
  <si>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</si>
  <si>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</si>
  <si>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</si>
  <si>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</si>
  <si>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</si>
  <si>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</si>
  <si>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</si>
  <si>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</si>
  <si>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</si>
  <si>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</si>
  <si>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</si>
  <si>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</si>
  <si>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</si>
  <si>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</si>
  <si>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</si>
  <si>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</si>
  <si>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</si>
  <si>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</si>
  <si>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</si>
  <si>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</si>
  <si>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</si>
  <si>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</si>
  <si>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</si>
  <si>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</si>
  <si>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</si>
  <si>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</si>
  <si>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</si>
  <si>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</si>
  <si>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</si>
  <si>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</si>
  <si>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</si>
  <si>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</si>
  <si>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</si>
  <si>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</si>
  <si>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</si>
  <si>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</si>
  <si>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</si>
  <si>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</si>
  <si>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</si>
  <si>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</si>
  <si>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</si>
  <si>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</si>
  <si>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</si>
  <si>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</si>
  <si>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</si>
  <si>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</si>
  <si>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</si>
  <si>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</si>
  <si>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</si>
  <si>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</si>
  <si>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</si>
  <si>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</si>
  <si>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</si>
  <si>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</si>
  <si>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</si>
  <si>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</si>
  <si>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</si>
  <si>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</si>
  <si>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</si>
  <si>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</si>
  <si>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</si>
  <si>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</si>
  <si>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</si>
  <si>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</si>
  <si>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</si>
  <si>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</si>
  <si>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</si>
  <si>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</si>
  <si>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</si>
  <si>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</si>
  <si>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</si>
  <si>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</si>
  <si>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</si>
  <si>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</si>
  <si>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</si>
  <si>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</si>
  <si>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</si>
  <si>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</si>
  <si>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</si>
  <si>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</si>
  <si>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</si>
  <si>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</si>
  <si>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</si>
  <si>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</si>
  <si>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</si>
  <si>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</si>
  <si>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</si>
  <si>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</si>
  <si>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</si>
  <si>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</si>
  <si>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</si>
  <si>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</si>
  <si>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</si>
  <si>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</si>
  <si>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</si>
  <si>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</si>
  <si>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</si>
  <si>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</si>
  <si>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</si>
  <si>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</si>
  <si>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</si>
  <si>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</si>
  <si>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</si>
  <si>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</si>
  <si>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</si>
  <si>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</si>
  <si>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</si>
  <si>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</si>
  <si>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</si>
  <si>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</si>
  <si>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</si>
  <si>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</si>
  <si>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</si>
  <si>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</si>
  <si>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</si>
  <si>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</si>
  <si>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</si>
  <si>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</si>
  <si>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</si>
  <si>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</si>
  <si>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</si>
  <si>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</si>
  <si>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</si>
  <si>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</si>
  <si>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</si>
  <si>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</si>
  <si>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</si>
  <si>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</si>
  <si>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</si>
  <si>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</si>
  <si>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</si>
  <si>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</si>
  <si>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</si>
  <si>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</si>
  <si>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</si>
  <si>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</si>
  <si>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</si>
  <si>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</si>
  <si>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</si>
  <si>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</si>
  <si>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</si>
  <si>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</si>
  <si>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</si>
  <si>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</si>
  <si>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</si>
  <si>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</si>
  <si>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</si>
  <si>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</si>
  <si>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</si>
  <si>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</si>
  <si>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</si>
  <si>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</si>
  <si>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</si>
  <si>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</si>
  <si>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</si>
  <si>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</si>
  <si>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</si>
  <si>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</si>
  <si>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</si>
  <si>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</si>
  <si>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</si>
  <si>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</si>
  <si>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</si>
  <si>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</si>
  <si>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</si>
  <si>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</si>
  <si>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</si>
  <si>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</si>
  <si>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</si>
  <si>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</si>
  <si>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</si>
  <si>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</si>
  <si>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</si>
  <si>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</si>
  <si>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</si>
  <si>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</si>
  <si>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</si>
  <si>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</si>
  <si>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</si>
  <si>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</si>
  <si>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</si>
  <si>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</si>
  <si>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</si>
  <si>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</si>
  <si>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</si>
  <si>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</si>
  <si>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</si>
  <si>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</si>
  <si>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</si>
  <si>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</si>
  <si>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</si>
  <si>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</si>
  <si>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</si>
  <si>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</si>
  <si>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</si>
  <si>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rammeld7</t>
  </si>
  <si>
    <t>jamessciales</t>
  </si>
  <si>
    <t>crazytequilaguy</t>
  </si>
  <si>
    <t>tcs_digital</t>
  </si>
  <si>
    <t>secureretail1</t>
  </si>
  <si>
    <t>mrbames</t>
  </si>
  <si>
    <t>dsimanauskiene</t>
  </si>
  <si>
    <t>kuhnkemark</t>
  </si>
  <si>
    <t>displaydata</t>
  </si>
  <si>
    <t>hrg_inc</t>
  </si>
  <si>
    <t>cgtmagazine</t>
  </si>
  <si>
    <t>simoneknaap</t>
  </si>
  <si>
    <t>infosys</t>
  </si>
  <si>
    <t>powderkegco</t>
  </si>
  <si>
    <t>techpointind</t>
  </si>
  <si>
    <t>sahiranand</t>
  </si>
  <si>
    <t>seetahariharan</t>
  </si>
  <si>
    <t>htmagazine</t>
  </si>
  <si>
    <t>ensembleiq</t>
  </si>
  <si>
    <t>risnewsinsights</t>
  </si>
  <si>
    <t>pgro</t>
  </si>
  <si>
    <t>paulmilner9</t>
  </si>
  <si>
    <t>pgrocer</t>
  </si>
  <si>
    <t>zimsusa</t>
  </si>
  <si>
    <t>drugstorenews</t>
  </si>
  <si>
    <t>Mentions</t>
  </si>
  <si>
    <t>Hey @CGTMagazine @risnewsinsights @EnsembleIQ @htmagazine How does this impact CPG &amp;amp; Retail?  How about business travel?  How about remote work?  @TechPointInd @PowderkegCo how is flyover country responding?  @Infosys following but breaking the trend? https://t.co/cgSUQRq8ud</t>
  </si>
  <si>
    <t>What can every #retailer learn from growing segments like #apparel &amp;amp; #grocery? Find out in this discussion with @TCS_Digital's @SeetaHariharan &amp;amp; @SahirAnand of @EnsembleIQ #CX #DX #retail https://t.co/33oxgxfcwl</t>
  </si>
  <si>
    <t>RT @RammelD7: Hey @CGTMagazine @risnewsinsights @EnsembleIQ @htmagazine How does this impact CPG &amp;amp; Retail?  How about business travel?  How…</t>
  </si>
  <si>
    <t>RT @JamesSciales: What can every #retailer learn from growing segments like #apparel &amp;amp; #grocery? Find out in this discussion with @TCS_Digi…</t>
  </si>
  <si>
    <t>RT @Displaydata: "Improving pricing and promotional strategies is a top strategic priority for retailers" - Our @PaulMilner9 talks to @pgro…</t>
  </si>
  <si>
    <t>Supermarket shelving is evolving. Read more about its future and what our @PaulMilner9 has to say in @prgrocer: https://t.co/mWamHHtAFQ</t>
  </si>
  <si>
    <t>"Improving pricing and promotional strategies is a top strategic priority for retailers" - Our @PaulMilner9 talks to @pgrocer https://t.co/mWamHHtAFQ</t>
  </si>
  <si>
    <t>Want to improve price and promotional strategies? @PaulMilner9 discusses top strategic priorities for retailers with @Pgrocer.https://t.co/mWamHHtAFQ</t>
  </si>
  <si>
    <t>Supermarket shelving is evolving. Read more about it's future and what our @PaulMilner9 has to say in @prgrocer: https://t.co/d95ierIL9b</t>
  </si>
  <si>
    <t>"Improving pricing and promotional strategies is a top strategic priority for retailers" - Our @PaulMilner9 talks to @pgrocer https://t.co/d95ierIL9b</t>
  </si>
  <si>
    <t>Want to improve price and promotional strategies? @PaulMilner9 discusses top strategic priorities for retailers with @Pgrocer.https://t.co/d95ierIL9b</t>
  </si>
  <si>
    <t>Supermarket   shelving is evolving. Read more about it's future and what our @PaulMilner9   has to say in @prgrocer: https://t.co/UOxb7opm20</t>
  </si>
  <si>
    <t>"Improving   pricing and promotional strategies is a top strategic priority for   retailers" - Our @PaulMilner9 talks to @pgrocer   https://t.co/UOxb7opm20</t>
  </si>
  <si>
    <t>Want   to improve price and promotional strategies? @PaulMilner9 discusses top   strategic priorities for retailers with   @Pgrocer.https://t.co/UOxb7opm20</t>
  </si>
  <si>
    <t>Supermarket shelving is evolving. Read more about it's future and what our @PaulMilner9 has to say in @pgrocer : https://t.co/ynCKmdg1mh</t>
  </si>
  <si>
    <t>"Improving pricing and promotional strategies is a top strategic priority for retailers" - Our @PaulMilner9 talks to @pgrocer https://t.co/teae3VYMJr</t>
  </si>
  <si>
    <t>Want to improve price and promotional strategies? @PaulMilner9 discusses top strategic priorities for retailers with @Pgrocer.https://t.co/teae3VYMJr https://t.co/zwYF5sMjq0</t>
  </si>
  <si>
    <t>We reviewed 162 new items in Sept. Five were highlighted in @DrugStoreNews as hot launches including @zimsusa Max-Freeze Pro Formula Cooling Gel https://t.co/g2jEDlrFfE #brand #retail #CPG</t>
  </si>
  <si>
    <t>We reviewed 162 new items in Sept. Five were highlighted in @DrugStoreNews as hot launches including @eucerinusa Roughness Relief Lotion   https://t.co/g2jEDlrFfE   #brand #retail #CPG</t>
  </si>
  <si>
    <t>Are you a #retailer or #consumergoods professional looking to learn how to better utilize your #data &amp;amp; #analytics? Join us at #RCAS19! 
Registration is open! Save your spot and get #earlybird pricing
Visit https://t.co/bzdfAiZsXO https://t.co/J2rC1a6v67</t>
  </si>
  <si>
    <t>_xD83E__xDD14_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https://t.co/13GGDgtWO9</t>
  </si>
  <si>
    <t>RT @CGTMagazine: _xD83E__xDD14_ Did you know that 41% of #retailers &amp;amp; 39% of #consumergoods companies are missing a well articulated analytics strategy?…</t>
  </si>
  <si>
    <t>https://twitter.com/pblackshaw/status/1073476995999326209</t>
  </si>
  <si>
    <t>http://share.postbeyond.com/88hf6</t>
  </si>
  <si>
    <t>https://www.nxtbook.com/nxtbooks/ensembleiq/pg_201812/index.php?utm_campaign=social&amp;utm_source=Pgrocer%20Shelving#/94</t>
  </si>
  <si>
    <t>http://www.nxtbook.com/nxtbooks/ensembleiq/dsn_201810/index.php?utm_source=All+Associates&amp;utm_campaign=5776355e18-Hamacher_Company_News01_2016_COPY_01&amp;utm_medium=email&amp;utm_term=0_17b813514b-5776355e18-81278153#/28</t>
  </si>
  <si>
    <t>https://events.ensembleiq.com/rcas-2019</t>
  </si>
  <si>
    <t>https://events.ensembleiq.com/rcas-2019/208595</t>
  </si>
  <si>
    <t>twitter.com</t>
  </si>
  <si>
    <t>postbeyond.com</t>
  </si>
  <si>
    <t>nxtbook.com</t>
  </si>
  <si>
    <t>ensembleiq.com</t>
  </si>
  <si>
    <t>retailer apparel grocery cx dx retail</t>
  </si>
  <si>
    <t>retailer apparel grocery</t>
  </si>
  <si>
    <t>brand retail cpg</t>
  </si>
  <si>
    <t>retailer consumergoods data analytics rcas19 earlybird</t>
  </si>
  <si>
    <t>retailers consumergoods data analytics competitive rcas19</t>
  </si>
  <si>
    <t>retailers consumergoods</t>
  </si>
  <si>
    <t>https://pbs.twimg.com/media/Du8hVUwWwAABq0v.png</t>
  </si>
  <si>
    <t>https://pbs.twimg.com/media/Dut2jKkX4AAg7nr.jpg</t>
  </si>
  <si>
    <t>https://pbs.twimg.com/media/DvcM269XcAA5asj.jpg</t>
  </si>
  <si>
    <t>http://pbs.twimg.com/profile_images/1210606123/Hackers___Founders_Dec_2010_IBJ_normal.jpg</t>
  </si>
  <si>
    <t>http://pbs.twimg.com/profile_images/1037894341518344192/YBYyT1Wl_normal.jpg</t>
  </si>
  <si>
    <t>http://pbs.twimg.com/profile_images/476565222615154689/2Mch7k3s_normal.jpeg</t>
  </si>
  <si>
    <t>http://pbs.twimg.com/profile_images/454620516427366400/sn6De6AL_normal.png</t>
  </si>
  <si>
    <t>http://pbs.twimg.com/profile_images/990979447288422400/qQsFGN0s_normal.jpg</t>
  </si>
  <si>
    <t>http://pbs.twimg.com/profile_images/913474449764229120/i0db650C_normal.jpg</t>
  </si>
  <si>
    <t>http://pbs.twimg.com/profile_images/867376582356348928/ro9uWozk_normal.jpg</t>
  </si>
  <si>
    <t>http://pbs.twimg.com/profile_images/1062340228990427136/jG8oLc8q_normal.jpg</t>
  </si>
  <si>
    <t>http://pbs.twimg.com/profile_images/755410995233849344/4mZK81Ib_normal.jpg</t>
  </si>
  <si>
    <t>http://pbs.twimg.com/profile_images/936246179104546816/vPnBBHn-_normal.jpg</t>
  </si>
  <si>
    <t>http://pbs.twimg.com/profile_images/785535689819561984/X5KiijPc_normal.jpg</t>
  </si>
  <si>
    <t>https://twitter.com/#!/rammeld7/status/1073602000112234496</t>
  </si>
  <si>
    <t>https://twitter.com/#!/jamessciales/status/1073563956776554496</t>
  </si>
  <si>
    <t>https://twitter.com/#!/crazytequilaguy/status/1074029115248963584</t>
  </si>
  <si>
    <t>https://twitter.com/#!/tcs_digital/status/1074261518005428225</t>
  </si>
  <si>
    <t>https://twitter.com/#!/secureretail1/status/1075323702403915776</t>
  </si>
  <si>
    <t>https://twitter.com/#!/mrbames/status/1074985150293991424</t>
  </si>
  <si>
    <t>https://twitter.com/#!/mrbames/status/1075347529607340032</t>
  </si>
  <si>
    <t>https://twitter.com/#!/mrbames/status/1076072308459163649</t>
  </si>
  <si>
    <t>https://twitter.com/#!/dsimanauskiene/status/1074995202199314432</t>
  </si>
  <si>
    <t>https://twitter.com/#!/dsimanauskiene/status/1075342495360434176</t>
  </si>
  <si>
    <t>https://twitter.com/#!/dsimanauskiene/status/1076082368925089792</t>
  </si>
  <si>
    <t>https://twitter.com/#!/kuhnkemark/status/1074997836327079942</t>
  </si>
  <si>
    <t>https://twitter.com/#!/kuhnkemark/status/1075361402192302081</t>
  </si>
  <si>
    <t>https://twitter.com/#!/kuhnkemark/status/1076085070010769408</t>
  </si>
  <si>
    <t>https://twitter.com/#!/displaydata/status/1075050111070339075</t>
  </si>
  <si>
    <t>https://twitter.com/#!/displaydata/status/1075314949340229632</t>
  </si>
  <si>
    <t>https://twitter.com/#!/displaydata/status/1076115488399331328</t>
  </si>
  <si>
    <t>https://twitter.com/#!/hrg_inc/status/1075118680260927490</t>
  </si>
  <si>
    <t>https://twitter.com/#!/hrg_inc/status/1076130561276690432</t>
  </si>
  <si>
    <t>https://twitter.com/#!/cgtmagazine/status/1075083284600840192</t>
  </si>
  <si>
    <t>https://twitter.com/#!/cgtmagazine/status/1078344775475097601</t>
  </si>
  <si>
    <t>https://twitter.com/#!/simoneknaap/status/1078730807588593666</t>
  </si>
  <si>
    <t>1073602000112234496</t>
  </si>
  <si>
    <t>1073563956776554496</t>
  </si>
  <si>
    <t>1074029115248963584</t>
  </si>
  <si>
    <t>1074261518005428225</t>
  </si>
  <si>
    <t>1075323702403915776</t>
  </si>
  <si>
    <t>1074985150293991424</t>
  </si>
  <si>
    <t>1075347529607340032</t>
  </si>
  <si>
    <t>1076072308459163649</t>
  </si>
  <si>
    <t>1074995202199314432</t>
  </si>
  <si>
    <t>1075342495360434176</t>
  </si>
  <si>
    <t>1076082368925089792</t>
  </si>
  <si>
    <t>1074997836327079942</t>
  </si>
  <si>
    <t>1075361402192302081</t>
  </si>
  <si>
    <t>1076085070010769408</t>
  </si>
  <si>
    <t>1075050111070339075</t>
  </si>
  <si>
    <t>1075314949340229632</t>
  </si>
  <si>
    <t>1076115488399331328</t>
  </si>
  <si>
    <t>1075118680260927490</t>
  </si>
  <si>
    <t>1076130561276690432</t>
  </si>
  <si>
    <t>1075083284600840192</t>
  </si>
  <si>
    <t>1078344775475097601</t>
  </si>
  <si>
    <t>1078730807588593666</t>
  </si>
  <si>
    <t/>
  </si>
  <si>
    <t>en</t>
  </si>
  <si>
    <t>1073476995999326209</t>
  </si>
  <si>
    <t>Twitter for iPhone</t>
  </si>
  <si>
    <t>PostBeyond</t>
  </si>
  <si>
    <t>Twitter for Android</t>
  </si>
  <si>
    <t>Twitter Lite</t>
  </si>
  <si>
    <t>Hootsuite Inc.</t>
  </si>
  <si>
    <t>Buffer</t>
  </si>
  <si>
    <t>Retweet</t>
  </si>
  <si>
    <t>-86.348441,39.631677 
-85.937404,39.631677 
-85.937404,39.927448 
-86.348441,39.927448</t>
  </si>
  <si>
    <t>United States</t>
  </si>
  <si>
    <t>US</t>
  </si>
  <si>
    <t>Indianapolis, IN</t>
  </si>
  <si>
    <t>018929347840059e</t>
  </si>
  <si>
    <t>Indianapolis</t>
  </si>
  <si>
    <t>city</t>
  </si>
  <si>
    <t>https://api.twitter.com/1.1/geo/id/018929347840059e.json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</si>
  <si>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</si>
  <si>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</si>
  <si>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</si>
  <si>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</si>
  <si>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</si>
  <si>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</si>
  <si>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</si>
  <si>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</si>
  <si>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</si>
  <si>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</si>
  <si>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</si>
  <si>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</si>
  <si>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</si>
  <si>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</si>
  <si>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</si>
  <si>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</si>
  <si>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</si>
  <si>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</si>
  <si>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</si>
  <si>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</si>
  <si>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</si>
  <si>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Doug Rammel</t>
  </si>
  <si>
    <t>Infosys</t>
  </si>
  <si>
    <t>Powderkeg</t>
  </si>
  <si>
    <t>TechPoint</t>
  </si>
  <si>
    <t>James Sciales</t>
  </si>
  <si>
    <t>Sahir Anand</t>
  </si>
  <si>
    <t>Seeta Hariharan</t>
  </si>
  <si>
    <t>Hospitality Tech Mag</t>
  </si>
  <si>
    <t>doug rammel</t>
  </si>
  <si>
    <t>EnsembleIQ</t>
  </si>
  <si>
    <t>RIS News Insights</t>
  </si>
  <si>
    <t>CGT</t>
  </si>
  <si>
    <t>TCS Digital Software</t>
  </si>
  <si>
    <t>Secure Retail</t>
  </si>
  <si>
    <t>Paul Milner</t>
  </si>
  <si>
    <t>Displaydata</t>
  </si>
  <si>
    <t>James R Holroyd</t>
  </si>
  <si>
    <t>Progressive Grocer</t>
  </si>
  <si>
    <t>Diana Simanauskiene</t>
  </si>
  <si>
    <t>Mark Kuhnke</t>
  </si>
  <si>
    <t>HRG Inc.</t>
  </si>
  <si>
    <t>Zim's</t>
  </si>
  <si>
    <t>Drug Store News</t>
  </si>
  <si>
    <t>Simone Knaap</t>
  </si>
  <si>
    <t>Build 4 Future VC, Angel, IPSEF, Abstract Reality Vntrs &amp; SOS2. Form PhD student Hcare Info at IU. Form IT/Ops @ adidas, Reebok &amp; Clev Clinic.  UMichSPH &amp; UTol</t>
  </si>
  <si>
    <t>Follow us to join conversations on how to #NavigateYourNext! We help clients navigate transformation with #AI powered core, #AgileDigital &amp; lifelong #Learning</t>
  </si>
  <si>
    <t>Local communities with global reach for tech entrepreneurs, investors, and professionals. #PowderkegCast #PowderkegLive _xD83D__xDCA5_</t>
  </si>
  <si>
    <t>The growth accelerator for Indiana's tech community. Sharing news about people, companies, jobs and events in tech. Subscribe: https://bit.ly/2JqnxFK</t>
  </si>
  <si>
    <t>Corporate storyteller at TCS Digital Software &amp; Solutions. Interested in smart cities, Martech, Fintech and sustainability. Opinions expressed are my own.</t>
  </si>
  <si>
    <t>Managing VP Research &amp; Strategy|EnsembleIQ|Global Startup Evangelist | Product &amp; Strategy Advisor@GrowthEnabler &amp; BAMM!</t>
  </si>
  <si>
    <t>GM and Group Head TCS Digital Software &amp; Solutions Group. Opinions are my own. Follow us at @TCS_Digital</t>
  </si>
  <si>
    <t>The official tweets of Hospitality Technology (HT) magazine. Producers of #MURTEC, HT-NEXT (#HTNEXT), and MURTEC Executive Summit (#MURTECExec)</t>
  </si>
  <si>
    <t>Investor &amp; Corp Dev in Blue Agave Importers &amp; Suavecito Tequila. Very smooth!</t>
  </si>
  <si>
    <t>EnsembleIQ is a premier business intelligence resource that connects people, businesses, and organizations to retail markets and helps them succeed.</t>
  </si>
  <si>
    <t>RIS News delivers exclusive insights into the business/technology trends shaping the retail market.</t>
  </si>
  <si>
    <t>CGT (Consumer Goods Technology) helps consumer goods executives improve business performance through content that matters in print, in person and online.</t>
  </si>
  <si>
    <t>Opinion, News and Insights from TCS Digital Software &amp; Solutions. We are here to help organizations achieve successful digital transformation. See also @TCS</t>
  </si>
  <si>
    <t>Providing secure, effective &amp; efficient
#payment solutions for the #retail and #hospitality sectors.</t>
  </si>
  <si>
    <t>Directing #Marketing at @Displaydata: a pioneering ESL technology company revolutionising the #Retail sector. Tweets on #IoT #BLE #Bigdata #chroma. Views = mine</t>
  </si>
  <si>
    <t>The leader in the design and supply of dynamic digital display solutions incorporating fully graphic electronic shelf labels (ESLs)</t>
  </si>
  <si>
    <t>Sales Administrator @DisplayData: a pioneering ESL technology company revolutionising the #Retail sector.</t>
  </si>
  <si>
    <t>Progressive Grocer, the voice of the retail food industry for nearly 100 years.</t>
  </si>
  <si>
    <t>Major Account Manager @DisplayData: a pioneering ESL technology company revolutionising the #Retail sector.</t>
  </si>
  <si>
    <t>Head of Projects at @Displaydata - World Leader in Electronic Shelf Edge Labels.</t>
  </si>
  <si>
    <t>Hamacher Resource Group focuses on improving results across the #retail supply chain</t>
  </si>
  <si>
    <t>Zim's is dedicated to bringing you naturally-based products to make a difference in your life. Some of our brands include Zim's Crack Creme &amp; Zim's Max-Freeze.</t>
  </si>
  <si>
    <t>Reporting on the retail pharmacy industry</t>
  </si>
  <si>
    <t>Senior Account Executive for RIS News</t>
  </si>
  <si>
    <t>Global (HQ: Bangalore, India)</t>
  </si>
  <si>
    <t>Beyond Silicon Valley</t>
  </si>
  <si>
    <t>New York, NY</t>
  </si>
  <si>
    <t>Boston MA</t>
  </si>
  <si>
    <t>Raleigh, NC</t>
  </si>
  <si>
    <t>New Jersey</t>
  </si>
  <si>
    <t>Broad Ripple, Indianapolis, IN</t>
  </si>
  <si>
    <t>Chicago, IL</t>
  </si>
  <si>
    <t>Randolph, NJ</t>
  </si>
  <si>
    <t>Worldwide</t>
  </si>
  <si>
    <t>United Kingdom</t>
  </si>
  <si>
    <t>Worldwide. Head office: UK.</t>
  </si>
  <si>
    <t>Bracknell, UK</t>
  </si>
  <si>
    <t>England, United Kingdom</t>
  </si>
  <si>
    <t>Chicago, IL and New York NY</t>
  </si>
  <si>
    <t>Greater Milwaukee, WI</t>
  </si>
  <si>
    <t>North Lima, Ohio</t>
  </si>
  <si>
    <t>Greater New York Area</t>
  </si>
  <si>
    <t>http://www.Infosys.com</t>
  </si>
  <si>
    <t>http://powderkeg.com</t>
  </si>
  <si>
    <t>http://techpoint.org</t>
  </si>
  <si>
    <t>https://www.linkedin.com/in/jamessciales</t>
  </si>
  <si>
    <t>https://t.co/uCTIxyGb7T</t>
  </si>
  <si>
    <t>http://www.hospitalitytech.com</t>
  </si>
  <si>
    <t>https://t.co/f6ptUOnhaw</t>
  </si>
  <si>
    <t>http://t.co/QNnB52XXOz</t>
  </si>
  <si>
    <t>http://t.co/NchSXvwAIj</t>
  </si>
  <si>
    <t>http://t.co/NqjvQfwQoU</t>
  </si>
  <si>
    <t>https://t.co/TbVyA2OxTQ</t>
  </si>
  <si>
    <t>http://t.co/bCNfuhN8PR</t>
  </si>
  <si>
    <t>https://t.co/bCNfuhN8PR</t>
  </si>
  <si>
    <t>http://www.progressivegrocer.com</t>
  </si>
  <si>
    <t>https://t.co/2gJRnAKA8E</t>
  </si>
  <si>
    <t>http://t.co/kaWM7w6OPK</t>
  </si>
  <si>
    <t>http://t.co/GPQmR2B5bS</t>
  </si>
  <si>
    <t>http://www.drugstorenews.com</t>
  </si>
  <si>
    <t>http://risnews.edgl.com/home</t>
  </si>
  <si>
    <t>Central Time (US &amp; Canada)</t>
  </si>
  <si>
    <t>Eastern Time (US &amp; Canada)</t>
  </si>
  <si>
    <t>https://pbs.twimg.com/profile_banners/14462907/1539750643</t>
  </si>
  <si>
    <t>https://pbs.twimg.com/profile_banners/141220659/1543512014</t>
  </si>
  <si>
    <t>https://pbs.twimg.com/profile_banners/75017032/1525110614</t>
  </si>
  <si>
    <t>https://pbs.twimg.com/profile_banners/20622308/1430707772</t>
  </si>
  <si>
    <t>https://pbs.twimg.com/profile_banners/63552370/1501513013</t>
  </si>
  <si>
    <t>https://pbs.twimg.com/profile_banners/763778486146310145/1524498989</t>
  </si>
  <si>
    <t>https://pbs.twimg.com/profile_banners/19007524/1407874528</t>
  </si>
  <si>
    <t>https://pbs.twimg.com/profile_banners/106752032/1401392666</t>
  </si>
  <si>
    <t>https://pbs.twimg.com/profile_banners/2433228584/1540533344</t>
  </si>
  <si>
    <t>https://pbs.twimg.com/profile_banners/328962967/1525103710</t>
  </si>
  <si>
    <t>https://pbs.twimg.com/profile_banners/1842259873/1404297461</t>
  </si>
  <si>
    <t>https://pbs.twimg.com/profile_banners/1933971234/1501514439</t>
  </si>
  <si>
    <t>https://pbs.twimg.com/profile_banners/847787443369775109/1492596114</t>
  </si>
  <si>
    <t>https://pbs.twimg.com/profile_banners/25840746/1544544248</t>
  </si>
  <si>
    <t>https://pbs.twimg.com/profile_banners/2541227456/1525859194</t>
  </si>
  <si>
    <t>https://pbs.twimg.com/profile_banners/1062334178971340805/1542117681</t>
  </si>
  <si>
    <t>https://pbs.twimg.com/profile_banners/20460872/1526934326</t>
  </si>
  <si>
    <t>https://pbs.twimg.com/profile_banners/580259049/1410538537</t>
  </si>
  <si>
    <t>https://pbs.twimg.com/profile_banners/20067285/1520860857</t>
  </si>
  <si>
    <t>https://pbs.twimg.com/profile_banners/282134662/1382118237</t>
  </si>
  <si>
    <t>en-gb</t>
  </si>
  <si>
    <t>http://abs.twimg.com/images/themes/theme1/bg.png</t>
  </si>
  <si>
    <t>http://abs.twimg.com/images/themes/theme13/bg.gif</t>
  </si>
  <si>
    <t>http://abs.twimg.com/images/themes/theme15/bg.png</t>
  </si>
  <si>
    <t>http://abs.twimg.com/images/themes/theme9/bg.gif</t>
  </si>
  <si>
    <t>http://abs.twimg.com/images/themes/theme6/bg.gif</t>
  </si>
  <si>
    <t>http://pbs.twimg.com/profile_background_images/703063069/0f5d1bf220521cd28a097b37272b9fff.jpeg</t>
  </si>
  <si>
    <t>http://pbs.twimg.com/profile_images/1038267972312293376/XdOucHk9_normal.jpg</t>
  </si>
  <si>
    <t>http://pbs.twimg.com/profile_images/890674229288460288/gQ6vY7L7_normal.jpg</t>
  </si>
  <si>
    <t>http://pbs.twimg.com/profile_images/990399866676436992/XtoOlLZ5_normal.jpg</t>
  </si>
  <si>
    <t>http://pbs.twimg.com/profile_images/420588815636381696/T4Wtmive_normal.jpeg</t>
  </si>
  <si>
    <t>http://pbs.twimg.com/profile_images/631115940650881024/lvCM2Ih6_normal.jpg</t>
  </si>
  <si>
    <t>http://pbs.twimg.com/profile_images/785837445929656321/ddKXBDpW_normal.jpg</t>
  </si>
  <si>
    <t>http://pbs.twimg.com/profile_images/763785096436461568/Gmu9I3qZ_normal.jpg</t>
  </si>
  <si>
    <t>http://pbs.twimg.com/profile_images/71209706/rlogo_normal.jpg</t>
  </si>
  <si>
    <t>http://pbs.twimg.com/profile_images/472101385899483136/Hiey8bNM_normal.jpeg</t>
  </si>
  <si>
    <t>http://abs.twimg.com/sticky/default_profile_images/default_profile_1_normal.png</t>
  </si>
  <si>
    <t>http://pbs.twimg.com/profile_images/700410755473149952/9br6ZoAf_normal.jpg</t>
  </si>
  <si>
    <t>http://pbs.twimg.com/profile_images/941402228732186624/ujSMhmvZ_normal.jpg</t>
  </si>
  <si>
    <t>http://pbs.twimg.com/profile_images/510447824958279680/UIsiSyvt_normal.png</t>
  </si>
  <si>
    <t>http://pbs.twimg.com/profile_images/1072917948162076672/PQKmEpxW_normal.jpg</t>
  </si>
  <si>
    <t>Open Twitter Page for This Person</t>
  </si>
  <si>
    <t>https://twitter.com/rammeld7</t>
  </si>
  <si>
    <t>https://twitter.com/infosys</t>
  </si>
  <si>
    <t>https://twitter.com/powderkegco</t>
  </si>
  <si>
    <t>https://twitter.com/techpointind</t>
  </si>
  <si>
    <t>https://twitter.com/jamessciales</t>
  </si>
  <si>
    <t>https://twitter.com/sahiranand</t>
  </si>
  <si>
    <t>https://twitter.com/seetahariharan</t>
  </si>
  <si>
    <t>https://twitter.com/htmagazine</t>
  </si>
  <si>
    <t>https://twitter.com/crazytequilaguy</t>
  </si>
  <si>
    <t>https://twitter.com/ensembleiq</t>
  </si>
  <si>
    <t>https://twitter.com/risnewsinsights</t>
  </si>
  <si>
    <t>https://twitter.com/cgtmagazine</t>
  </si>
  <si>
    <t>https://twitter.com/tcs_digital</t>
  </si>
  <si>
    <t>https://twitter.com/secureretail1</t>
  </si>
  <si>
    <t>https://twitter.com/pgro</t>
  </si>
  <si>
    <t>https://twitter.com/paulmilner9</t>
  </si>
  <si>
    <t>https://twitter.com/displaydata</t>
  </si>
  <si>
    <t>https://twitter.com/mrbames</t>
  </si>
  <si>
    <t>https://twitter.com/pgrocer</t>
  </si>
  <si>
    <t>https://twitter.com/dsimanauskiene</t>
  </si>
  <si>
    <t>https://twitter.com/kuhnkemark</t>
  </si>
  <si>
    <t>https://twitter.com/hrg_inc</t>
  </si>
  <si>
    <t>https://twitter.com/zimsusa</t>
  </si>
  <si>
    <t>https://twitter.com/drugstorenews</t>
  </si>
  <si>
    <t>https://twitter.com/simoneknaap</t>
  </si>
  <si>
    <t>rammeld7
Hey @CGTMagazine @risnewsinsights
@EnsembleIQ @htmagazine How does
this impact CPG &amp;amp; Retail? How
about business travel? How about
remote work? @TechPointInd @PowderkegCo
how is flyover country responding?
@Infosys following but breaking
the trend? https://t.co/cgSUQRq8ud</t>
  </si>
  <si>
    <t xml:space="preserve">infosys
</t>
  </si>
  <si>
    <t xml:space="preserve">powderkegco
</t>
  </si>
  <si>
    <t xml:space="preserve">techpointind
</t>
  </si>
  <si>
    <t>jamessciales
What can every #retailer learn
from growing segments like #apparel
&amp;amp; #grocery? Find out in this
discussion with @TCS_Digital's
@SeetaHariharan &amp;amp; @SahirAnand
of @EnsembleIQ #CX #DX #retail
https://t.co/33oxgxfcwl</t>
  </si>
  <si>
    <t xml:space="preserve">sahiranand
</t>
  </si>
  <si>
    <t xml:space="preserve">seetahariharan
</t>
  </si>
  <si>
    <t xml:space="preserve">htmagazine
</t>
  </si>
  <si>
    <t>crazytequilaguy
RT @RammelD7: Hey @CGTMagazine
@risnewsinsights @EnsembleIQ @htmagazine
How does this impact CPG &amp;amp;
Retail? How about business travel?
How…</t>
  </si>
  <si>
    <t xml:space="preserve">ensembleiq
</t>
  </si>
  <si>
    <t xml:space="preserve">risnewsinsights
</t>
  </si>
  <si>
    <t>cgtmagazine
_xD83E__xDD14_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https://t.co/13GGDgtWO9</t>
  </si>
  <si>
    <t>tcs_digital
RT @JamesSciales: What can every
#retailer learn from growing segments
like #apparel &amp;amp; #grocery? Find
out in this discussion with @TCS_Digi…</t>
  </si>
  <si>
    <t>secureretail1
RT @Displaydata: "Improving pricing
and promotional strategies is a
top strategic priority for retailers"
- Our @PaulMilner9 talks to @pgro…</t>
  </si>
  <si>
    <t xml:space="preserve">pgro
</t>
  </si>
  <si>
    <t xml:space="preserve">paulmilner9
</t>
  </si>
  <si>
    <t>displaydata
Want to improve price and promotional
strategies? @PaulMilner9 discusses
top strategic priorities for retailers
with @Pgrocer.https://t.co/teae3VYMJr
https://t.co/zwYF5sMjq0</t>
  </si>
  <si>
    <t>mrbames
Want to improve price and promotional
strategies? @PaulMilner9 discusses
top strategic priorities for retailers
with @Pgrocer.https://t.co/mWamHHtAFQ</t>
  </si>
  <si>
    <t xml:space="preserve">pgrocer
</t>
  </si>
  <si>
    <t>dsimanauskiene
Want to improve price and promotional
strategies? @PaulMilner9 discusses
top strategic priorities for retailers
with @Pgrocer.https://t.co/d95ierIL9b</t>
  </si>
  <si>
    <t>kuhnkemark
Want to improve price and promotional
strategies? @PaulMilner9 discusses
top strategic priorities for retailers
with @Pgrocer.https://t.co/UOxb7opm20</t>
  </si>
  <si>
    <t>hrg_inc
We reviewed 162 new items in Sept.
Five were highlighted in @DrugStoreNews
as hot launches including @eucerinusa
Roughness Relief Lotion https://t.co/g2jEDlrFfE
#brand #retail #CPG</t>
  </si>
  <si>
    <t xml:space="preserve">zimsusa
</t>
  </si>
  <si>
    <t xml:space="preserve">drugstorenews
</t>
  </si>
  <si>
    <t>simoneknaap
RT @CGTMagazine: _xD83E__xDD14_ Did you know
that 41% of #retailers &amp;amp; 39%
of #consumergoods companies are
missing a well articulated analytics
strategy?…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</si>
  <si>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</si>
  <si>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</si>
  <si>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</si>
  <si>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</si>
  <si>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</si>
  <si>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</si>
  <si>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</si>
  <si>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</si>
  <si>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</si>
  <si>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</si>
  <si>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</si>
  <si>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</si>
  <si>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</si>
  <si>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</si>
  <si>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</si>
  <si>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</si>
  <si>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</si>
  <si>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</si>
  <si>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</si>
  <si>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</si>
  <si>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</si>
  <si>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</si>
  <si>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</si>
  <si>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</si>
  <si>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</si>
  <si>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</si>
  <si>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</si>
  <si>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</si>
  <si>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</si>
  <si>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</si>
  <si>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</si>
  <si>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</si>
  <si>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</si>
  <si>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</si>
  <si>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</si>
  <si>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</si>
  <si>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</si>
  <si>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</si>
  <si>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</si>
  <si>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</si>
  <si>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</si>
  <si>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</si>
  <si>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</si>
  <si>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</si>
  <si>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</si>
  <si>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</si>
  <si>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</si>
  <si>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</si>
  <si>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</si>
  <si>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</si>
  <si>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</si>
  <si>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</si>
  <si>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</si>
  <si>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</si>
  <si>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</si>
  <si>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</si>
  <si>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</si>
  <si>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</si>
  <si>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</si>
  <si>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</si>
  <si>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</si>
  <si>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</si>
  <si>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</si>
  <si>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</si>
  <si>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</si>
  <si>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</si>
  <si>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</si>
  <si>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</si>
  <si>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</si>
  <si>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https://events.ensembleiq.com/rcas-2019/208595 https://events.ensembleiq.com/rcas-2019 https://twitter.com/pblackshaw/status/1073476995999326209</t>
  </si>
  <si>
    <t>Top Domains in Tweet in Entire Graph</t>
  </si>
  <si>
    <t>Top Domains in Tweet in G1</t>
  </si>
  <si>
    <t>Top Domains in Tweet in G2</t>
  </si>
  <si>
    <t>Top Domains in Tweet in G3</t>
  </si>
  <si>
    <t>Top Domains in Tweet in G4</t>
  </si>
  <si>
    <t>Top Domains in Tweet</t>
  </si>
  <si>
    <t>ensembleiq.com twitter.com</t>
  </si>
  <si>
    <t>Top Hashtags in Tweet in Entire Graph</t>
  </si>
  <si>
    <t>consumergoods</t>
  </si>
  <si>
    <t>retail</t>
  </si>
  <si>
    <t>retailer</t>
  </si>
  <si>
    <t>retailers</t>
  </si>
  <si>
    <t>brand</t>
  </si>
  <si>
    <t>cpg</t>
  </si>
  <si>
    <t>apparel</t>
  </si>
  <si>
    <t>grocery</t>
  </si>
  <si>
    <t>data</t>
  </si>
  <si>
    <t>analytics</t>
  </si>
  <si>
    <t>Top Hashtags in Tweet in G1</t>
  </si>
  <si>
    <t>rcas19</t>
  </si>
  <si>
    <t>competitive</t>
  </si>
  <si>
    <t>earlybird</t>
  </si>
  <si>
    <t>Top Hashtags in Tweet in G2</t>
  </si>
  <si>
    <t>Top Hashtags in Tweet in G3</t>
  </si>
  <si>
    <t>cx</t>
  </si>
  <si>
    <t>dx</t>
  </si>
  <si>
    <t>Top Hashtags in Tweet in G4</t>
  </si>
  <si>
    <t>Top Hashtags in Tweet</t>
  </si>
  <si>
    <t>consumergoods retailers data analytics rcas19 competitive retailer earlybird</t>
  </si>
  <si>
    <t>Top Words in Tweet in Entire Graph</t>
  </si>
  <si>
    <t>Words in Sentiment List#1: Positive</t>
  </si>
  <si>
    <t>Words in Sentiment List#2: Negative</t>
  </si>
  <si>
    <t>Words in Sentiment List#3: Angry/Violent</t>
  </si>
  <si>
    <t>Non-categorized Words</t>
  </si>
  <si>
    <t>Total Words</t>
  </si>
  <si>
    <t>promotional</t>
  </si>
  <si>
    <t>strategies</t>
  </si>
  <si>
    <t>top</t>
  </si>
  <si>
    <t>Top Words in Tweet in G1</t>
  </si>
  <si>
    <t>learn</t>
  </si>
  <si>
    <t>know</t>
  </si>
  <si>
    <t>41</t>
  </si>
  <si>
    <t>39</t>
  </si>
  <si>
    <t>companies</t>
  </si>
  <si>
    <t>missing</t>
  </si>
  <si>
    <t>Top Words in Tweet in G2</t>
  </si>
  <si>
    <t>strategic</t>
  </si>
  <si>
    <t>improving</t>
  </si>
  <si>
    <t>pricing</t>
  </si>
  <si>
    <t>priority</t>
  </si>
  <si>
    <t>Top Words in Tweet in G3</t>
  </si>
  <si>
    <t>growing</t>
  </si>
  <si>
    <t>segments</t>
  </si>
  <si>
    <t>find</t>
  </si>
  <si>
    <t>out</t>
  </si>
  <si>
    <t>discussion</t>
  </si>
  <si>
    <t>Top Words in Tweet in G4</t>
  </si>
  <si>
    <t>reviewed</t>
  </si>
  <si>
    <t>162</t>
  </si>
  <si>
    <t>new</t>
  </si>
  <si>
    <t>items</t>
  </si>
  <si>
    <t>sept</t>
  </si>
  <si>
    <t>five</t>
  </si>
  <si>
    <t>highlighted</t>
  </si>
  <si>
    <t>hot</t>
  </si>
  <si>
    <t>launches</t>
  </si>
  <si>
    <t>Top Words in Tweet</t>
  </si>
  <si>
    <t>analytics cgtmagazine consumergoods learn know 41 retailers 39 companies missing</t>
  </si>
  <si>
    <t>paulmilner9 promotional strategies top strategic retailers pgrocer improving pricing priority</t>
  </si>
  <si>
    <t>retailer learn growing segments apparel grocery find out discussion</t>
  </si>
  <si>
    <t>reviewed 162 new items sept five highlighted drugstorenews hot launches</t>
  </si>
  <si>
    <t>Top Word Pairs in Tweet in Entire Graph</t>
  </si>
  <si>
    <t>promotional,strategies</t>
  </si>
  <si>
    <t>top,strategic</t>
  </si>
  <si>
    <t>improving,pricing</t>
  </si>
  <si>
    <t>pricing,promotional</t>
  </si>
  <si>
    <t>strategies,top</t>
  </si>
  <si>
    <t>strategic,priority</t>
  </si>
  <si>
    <t>priority,retailers</t>
  </si>
  <si>
    <t>retailers,paulmilner9</t>
  </si>
  <si>
    <t>paulmilner9,talks</t>
  </si>
  <si>
    <t>want,improve</t>
  </si>
  <si>
    <t>Top Word Pairs in Tweet in G1</t>
  </si>
  <si>
    <t>know,41</t>
  </si>
  <si>
    <t>41,retailers</t>
  </si>
  <si>
    <t>retailers,39</t>
  </si>
  <si>
    <t>39,consumergoods</t>
  </si>
  <si>
    <t>consumergoods,companies</t>
  </si>
  <si>
    <t>companies,missing</t>
  </si>
  <si>
    <t>missing,well</t>
  </si>
  <si>
    <t>well,articulated</t>
  </si>
  <si>
    <t>articulated,analytics</t>
  </si>
  <si>
    <t>analytics,strategy</t>
  </si>
  <si>
    <t>Top Word Pairs in Tweet in G2</t>
  </si>
  <si>
    <t>Top Word Pairs in Tweet in G3</t>
  </si>
  <si>
    <t>retailer,learn</t>
  </si>
  <si>
    <t>learn,growing</t>
  </si>
  <si>
    <t>growing,segments</t>
  </si>
  <si>
    <t>segments,apparel</t>
  </si>
  <si>
    <t>apparel,grocery</t>
  </si>
  <si>
    <t>grocery,find</t>
  </si>
  <si>
    <t>find,out</t>
  </si>
  <si>
    <t>out,discussion</t>
  </si>
  <si>
    <t>Top Word Pairs in Tweet in G4</t>
  </si>
  <si>
    <t>reviewed,162</t>
  </si>
  <si>
    <t>162,new</t>
  </si>
  <si>
    <t>new,items</t>
  </si>
  <si>
    <t>items,sept</t>
  </si>
  <si>
    <t>sept,five</t>
  </si>
  <si>
    <t>five,highlighted</t>
  </si>
  <si>
    <t>highlighted,drugstorenews</t>
  </si>
  <si>
    <t>drugstorenews,hot</t>
  </si>
  <si>
    <t>hot,launches</t>
  </si>
  <si>
    <t>launches,including</t>
  </si>
  <si>
    <t>Top Word Pairs in Tweet</t>
  </si>
  <si>
    <t>know,41  41,retailers  retailers,39  39,consumergoods  consumergoods,companies  companies,missing  missing,well  well,articulated  articulated,analytics  analytics,strategy</t>
  </si>
  <si>
    <t>promotional,strategies  top,strategic  improving,pricing  pricing,promotional  strategies,top  strategic,priority  priority,retailers  retailers,paulmilner9  paulmilner9,talks  want,improve</t>
  </si>
  <si>
    <t>retailer,learn  learn,growing  growing,segments  segments,apparel  apparel,grocery  grocery,find  find,out  out,discussion</t>
  </si>
  <si>
    <t>reviewed,162  162,new  new,items  items,sept  sept,five  five,highlighted  highlighted,drugstorenews  drugstorenews,hot  hot,launches  launches,including</t>
  </si>
  <si>
    <t>Top Replied-To in Entire Graph</t>
  </si>
  <si>
    <t>Top Mentioned in Entire Graph</t>
  </si>
  <si>
    <t>prgrocer</t>
  </si>
  <si>
    <t>eucerinusa</t>
  </si>
  <si>
    <t>Top Replied-To in G1</t>
  </si>
  <si>
    <t>Top Replied-To in G2</t>
  </si>
  <si>
    <t>Top Mentioned in G1</t>
  </si>
  <si>
    <t>Top Mentioned in G2</t>
  </si>
  <si>
    <t>Top Replied-To in G3</t>
  </si>
  <si>
    <t>Top Mentioned in G3</t>
  </si>
  <si>
    <t>Top Replied-To in G4</t>
  </si>
  <si>
    <t>tcs_digi</t>
  </si>
  <si>
    <t>Top Mentioned in G4</t>
  </si>
  <si>
    <t>Top Replied-To in Tweet</t>
  </si>
  <si>
    <t>Top Mentioned in Tweet</t>
  </si>
  <si>
    <t>cgtmagazine risnewsinsights ensembleiq htmagazine rammeld7 techpointind powderkegco infosys</t>
  </si>
  <si>
    <t>paulmilner9 pgrocer prgrocer displaydata pgro</t>
  </si>
  <si>
    <t>jamessciales tcs_digi tcs_digital seetahariharan sahiranand ensembleiq</t>
  </si>
  <si>
    <t>drugstorenews eucerinusa zimsusa</t>
  </si>
  <si>
    <t>Top Tweeters in Entire Graph</t>
  </si>
  <si>
    <t>Top Tweeters in G1</t>
  </si>
  <si>
    <t>Top Tweeters in G2</t>
  </si>
  <si>
    <t>Top Tweeters in G3</t>
  </si>
  <si>
    <t>Top Tweeters in G4</t>
  </si>
  <si>
    <t>Top Tweeters</t>
  </si>
  <si>
    <t>infosys simoneknaap risnewsinsights powderkegco techpointind cgtmagazine htmagazine rammeld7 ensembleiq crazytequilaguy</t>
  </si>
  <si>
    <t>pgrocer secureretail1 displaydata paulmilner9 dsimanauskiene mrbames kuhnkemark pgro</t>
  </si>
  <si>
    <t>tcs_digital jamessciales sahiranand seetahariharan</t>
  </si>
  <si>
    <t>drugstorenews hrg_inc zimsusa</t>
  </si>
  <si>
    <t>Top URLs in Tweet by Count</t>
  </si>
  <si>
    <t>https://events.ensembleiq.com/rcas-2019/208595 https://events.ensembleiq.com/rcas-2019</t>
  </si>
  <si>
    <t>Top URLs in Tweet by Salience</t>
  </si>
  <si>
    <t>Top Domains in Tweet by Count</t>
  </si>
  <si>
    <t>Top Domains in Tweet by Salience</t>
  </si>
  <si>
    <t>Top Hashtags in Tweet by Count</t>
  </si>
  <si>
    <t>consumergoods data analytics rcas19 retailers competitive retailer earlybird</t>
  </si>
  <si>
    <t>Top Hashtags in Tweet by Salience</t>
  </si>
  <si>
    <t>retailers competitive retailer earlybird consumergoods data analytics rcas19</t>
  </si>
  <si>
    <t>Top Words in Tweet by Count</t>
  </si>
  <si>
    <t>hey cgtmagazine risnewsinsights htmagazine impact cpg retail business travel remote</t>
  </si>
  <si>
    <t>retailer learn growing segments apparel grocery find out discussion tcs_digital's</t>
  </si>
  <si>
    <t>rammeld7 hey cgtmagazine risnewsinsights htmagazine impact cpg retail business travel</t>
  </si>
  <si>
    <t>analytics learn consumergoods join data visit rcas19 know 41 retailers</t>
  </si>
  <si>
    <t>jamessciales retailer learn growing segments apparel grocery find out discussion</t>
  </si>
  <si>
    <t>displaydata improving pricing promotional strategies top strategic priority retailers paulmilner9</t>
  </si>
  <si>
    <t>paulmilner9 pgrocer promotional strategies top strategic retailers want improve price</t>
  </si>
  <si>
    <t>paulmilner9 promotional strategies top strategic retailers pgrocer want improve price</t>
  </si>
  <si>
    <t>cgtmagazine know 41 retailers 39 consumergoods companies missing well articulated</t>
  </si>
  <si>
    <t>Top Words in Tweet by Salience</t>
  </si>
  <si>
    <t>know 41 retailers 39 companies missing well articulated strategy unleash</t>
  </si>
  <si>
    <t>want improve price discusses priorities https t co teae3vymjr improving</t>
  </si>
  <si>
    <t>want improve price discusses priorities https t co mwamhhtafq improving</t>
  </si>
  <si>
    <t>want improve price discusses priorities https t co d95ieril9b improving</t>
  </si>
  <si>
    <t>want improve price discusses priorities https t co uoxb7opm20 improving</t>
  </si>
  <si>
    <t>eucerinusa roughness relief lotion zimsusa max freeze pro formula cooling</t>
  </si>
  <si>
    <t>Top Word Pairs in Tweet by Count</t>
  </si>
  <si>
    <t>hey,cgtmagazine  cgtmagazine,risnewsinsights  risnewsinsights,ensembleiq  ensembleiq,htmagazine  htmagazine,impact  impact,cpg  cpg,retail  retail,business  business,travel  travel,remote</t>
  </si>
  <si>
    <t>retailer,learn  learn,growing  growing,segments  segments,apparel  apparel,grocery  grocery,find  find,out  out,discussion  discussion,tcs_digital's  tcs_digital's,seetahariharan</t>
  </si>
  <si>
    <t>rammeld7,hey  hey,cgtmagazine  cgtmagazine,risnewsinsights  risnewsinsights,ensembleiq  ensembleiq,htmagazine  htmagazine,impact  impact,cpg  cpg,retail  retail,business  business,travel</t>
  </si>
  <si>
    <t>data,analytics  know,41  41,retailers  retailers,39  39,consumergoods  consumergoods,companies  companies,missing  missing,well  well,articulated  articulated,analytics</t>
  </si>
  <si>
    <t>jamessciales,retailer  retailer,learn  learn,growing  growing,segments  segments,apparel  apparel,grocery  grocery,find  find,out  out,discussion  discussion,tcs_digi</t>
  </si>
  <si>
    <t>displaydata,improving  improving,pricing  pricing,promotional  promotional,strategies  strategies,top  top,strategic  strategic,priority  priority,retailers  retailers,paulmilner9  paulmilner9,talks</t>
  </si>
  <si>
    <t>promotional,strategies  top,strategic  want,improve  improve,price  price,promotional  strategies,paulmilner9  paulmilner9,discusses  discusses,top  strategic,priorities  priorities,retailers</t>
  </si>
  <si>
    <t>cgtmagazine,know  know,41  41,retailers  retailers,39  39,consumergoods  consumergoods,companies  companies,missing  missing,well  well,articulated  articulated,analytics</t>
  </si>
  <si>
    <t>Top Word Pairs in Tweet by Salience</t>
  </si>
  <si>
    <t>want,improve  improve,price  price,promotional  strategies,paulmilner9  paulmilner9,discusses  discusses,top  strategic,priorities  priorities,retailers  retailers,pgrocer  pgrocer,https</t>
  </si>
  <si>
    <t>including,eucerinusa  eucerinusa,roughness  roughness,relief  relief,lotion  lotion,brand  including,zimsusa  zimsusa,max  max,freeze  freeze,pro  pro,formula</t>
  </si>
  <si>
    <t>Word</t>
  </si>
  <si>
    <t>talks</t>
  </si>
  <si>
    <t>more</t>
  </si>
  <si>
    <t>want</t>
  </si>
  <si>
    <t>improve</t>
  </si>
  <si>
    <t>price</t>
  </si>
  <si>
    <t>discusses</t>
  </si>
  <si>
    <t>priorities</t>
  </si>
  <si>
    <t>https</t>
  </si>
  <si>
    <t>t</t>
  </si>
  <si>
    <t>co</t>
  </si>
  <si>
    <t>supermarket</t>
  </si>
  <si>
    <t>shelving</t>
  </si>
  <si>
    <t>evolving</t>
  </si>
  <si>
    <t>read</t>
  </si>
  <si>
    <t>future</t>
  </si>
  <si>
    <t>well</t>
  </si>
  <si>
    <t>articulated</t>
  </si>
  <si>
    <t>strategy</t>
  </si>
  <si>
    <t>including</t>
  </si>
  <si>
    <t>join</t>
  </si>
  <si>
    <t>visit</t>
  </si>
  <si>
    <t>hey</t>
  </si>
  <si>
    <t>impact</t>
  </si>
  <si>
    <t>business</t>
  </si>
  <si>
    <t>travel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</si>
  <si>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</si>
  <si>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</si>
  <si>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</si>
  <si>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</si>
  <si>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</si>
  <si>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</si>
  <si>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</si>
  <si>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</si>
  <si>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</si>
  <si>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</si>
  <si>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</si>
  <si>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</si>
  <si>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</si>
  <si>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</si>
  <si>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</si>
  <si>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</si>
  <si>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</si>
  <si>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</si>
  <si>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</si>
  <si>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</si>
  <si>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</si>
  <si>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</si>
  <si>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</si>
  <si>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</si>
  <si>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</si>
  <si>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</si>
  <si>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</si>
  <si>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</si>
  <si>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</si>
  <si>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</si>
  <si>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128, 128, 128</t>
  </si>
  <si>
    <t>Red</t>
  </si>
  <si>
    <t>G1: analytics cgtmagazine consumergoods learn know 41 retailers 39 companies missing</t>
  </si>
  <si>
    <t>G2: paulmilner9 promotional strategies top strategic retailers pgrocer improving pricing priority</t>
  </si>
  <si>
    <t>G3: retailer learn growing segments apparel grocery find out discussion</t>
  </si>
  <si>
    <t>G4: reviewed 162 new items sept five highlighted drugstorenews hot launches</t>
  </si>
  <si>
    <t>Autofill Workbook Results</t>
  </si>
  <si>
    <t>Edge Weight▓1▓2▓0▓True▓Gray▓Red▓▓Edge Weight▓1▓2▓0▓3▓10▓False▓Edge Weight▓1▓2▓0▓35▓12▓False▓▓0▓0▓0▓True▓Black▓Black▓▓Followers▓0▓17082▓0▓162▓1000▓False▓▓0▓0▓0▓0▓0▓False▓▓0▓0▓0▓0▓0▓False▓▓0▓0▓0▓0▓0▓False</t>
  </si>
  <si>
    <t>GraphSource░GraphServerTwitterSearch▓GraphTerm░EnsembleIQ▓ImportDescription░The graph represents a network of 25 Twitter users whose tweets in the requested range contained "EnsembleIQ", or who were replied to or mentioned in those tweets.  The network was obtained from the NodeXL Graph Server on Saturday, 29 December 2018 at 23:04 UTC.
The requested start date was Saturday, 29 December 2018 at 01:01 UTC and the maximum number of days (going backward) was 14.
The maximum number of tweets collected was 5,000.
The tweets in the network were tweeted over the 12-day, 23-hour, 22-minute period from Saturday, 15 December 2018 at 19:51 UTC to Friday, 28 December 2018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</si>
</sst>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924229"/>
        <c:axId val="63882606"/>
      </c:barChart>
      <c:catAx>
        <c:axId val="369242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882606"/>
        <c:crosses val="autoZero"/>
        <c:auto val="1"/>
        <c:lblOffset val="100"/>
        <c:noMultiLvlLbl val="0"/>
      </c:catAx>
      <c:valAx>
        <c:axId val="63882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24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12/14/2018 13:02</c:v>
                </c:pt>
                <c:pt idx="1">
                  <c:v>12/14/2018 15:33</c:v>
                </c:pt>
                <c:pt idx="2">
                  <c:v>12/15/2018 19:51</c:v>
                </c:pt>
                <c:pt idx="3">
                  <c:v>12/16/2018 11:14</c:v>
                </c:pt>
                <c:pt idx="4">
                  <c:v>12/18/2018 11:10</c:v>
                </c:pt>
                <c:pt idx="5">
                  <c:v>12/18/2018 11:50</c:v>
                </c:pt>
                <c:pt idx="6">
                  <c:v>12/18/2018 12:00</c:v>
                </c:pt>
                <c:pt idx="7">
                  <c:v>12/18/2018 15:28</c:v>
                </c:pt>
                <c:pt idx="8">
                  <c:v>12/18/2018 17:40</c:v>
                </c:pt>
                <c:pt idx="9">
                  <c:v>12/18/2018 20:00</c:v>
                </c:pt>
                <c:pt idx="10">
                  <c:v>12/19/2018 9:00</c:v>
                </c:pt>
                <c:pt idx="11">
                  <c:v>12/19/2018 9:35</c:v>
                </c:pt>
                <c:pt idx="12">
                  <c:v>12/19/2018 10:50</c:v>
                </c:pt>
                <c:pt idx="13">
                  <c:v>12/19/2018 11:10</c:v>
                </c:pt>
                <c:pt idx="14">
                  <c:v>12/19/2018 12:05</c:v>
                </c:pt>
                <c:pt idx="15">
                  <c:v>12/21/2018 11:10</c:v>
                </c:pt>
                <c:pt idx="16">
                  <c:v>12/21/2018 11:50</c:v>
                </c:pt>
                <c:pt idx="17">
                  <c:v>12/21/2018 12:00</c:v>
                </c:pt>
                <c:pt idx="18">
                  <c:v>12/21/2018 14:01</c:v>
                </c:pt>
                <c:pt idx="19">
                  <c:v>12/21/2018 15:01</c:v>
                </c:pt>
                <c:pt idx="20">
                  <c:v>12/27/2018 17:40</c:v>
                </c:pt>
                <c:pt idx="21">
                  <c:v>12/28/2018 19:14</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58272303"/>
        <c:axId val="54688680"/>
      </c:barChart>
      <c:catAx>
        <c:axId val="58272303"/>
        <c:scaling>
          <c:orientation val="minMax"/>
        </c:scaling>
        <c:axPos val="b"/>
        <c:delete val="0"/>
        <c:numFmt formatCode="General" sourceLinked="1"/>
        <c:majorTickMark val="out"/>
        <c:minorTickMark val="none"/>
        <c:tickLblPos val="nextTo"/>
        <c:crossAx val="54688680"/>
        <c:crosses val="autoZero"/>
        <c:auto val="1"/>
        <c:lblOffset val="100"/>
        <c:noMultiLvlLbl val="0"/>
      </c:catAx>
      <c:valAx>
        <c:axId val="54688680"/>
        <c:scaling>
          <c:orientation val="minMax"/>
        </c:scaling>
        <c:axPos val="l"/>
        <c:majorGridlines/>
        <c:delete val="0"/>
        <c:numFmt formatCode="General" sourceLinked="1"/>
        <c:majorTickMark val="out"/>
        <c:minorTickMark val="none"/>
        <c:tickLblPos val="nextTo"/>
        <c:crossAx val="582723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072543"/>
        <c:axId val="7108568"/>
      </c:barChart>
      <c:catAx>
        <c:axId val="380725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108568"/>
        <c:crosses val="autoZero"/>
        <c:auto val="1"/>
        <c:lblOffset val="100"/>
        <c:noMultiLvlLbl val="0"/>
      </c:catAx>
      <c:valAx>
        <c:axId val="7108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72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977113"/>
        <c:axId val="38923106"/>
      </c:barChart>
      <c:catAx>
        <c:axId val="639771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923106"/>
        <c:crosses val="autoZero"/>
        <c:auto val="1"/>
        <c:lblOffset val="100"/>
        <c:noMultiLvlLbl val="0"/>
      </c:catAx>
      <c:valAx>
        <c:axId val="38923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77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763635"/>
        <c:axId val="65763852"/>
      </c:barChart>
      <c:catAx>
        <c:axId val="147636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63852"/>
        <c:crosses val="autoZero"/>
        <c:auto val="1"/>
        <c:lblOffset val="100"/>
        <c:noMultiLvlLbl val="0"/>
      </c:catAx>
      <c:valAx>
        <c:axId val="65763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63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5003757"/>
        <c:axId val="25271766"/>
      </c:barChart>
      <c:catAx>
        <c:axId val="550037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71766"/>
        <c:crosses val="autoZero"/>
        <c:auto val="1"/>
        <c:lblOffset val="100"/>
        <c:noMultiLvlLbl val="0"/>
      </c:catAx>
      <c:valAx>
        <c:axId val="25271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03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119303"/>
        <c:axId val="33747136"/>
      </c:barChart>
      <c:catAx>
        <c:axId val="261193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47136"/>
        <c:crosses val="autoZero"/>
        <c:auto val="1"/>
        <c:lblOffset val="100"/>
        <c:noMultiLvlLbl val="0"/>
      </c:catAx>
      <c:valAx>
        <c:axId val="33747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19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288769"/>
        <c:axId val="49163466"/>
      </c:barChart>
      <c:catAx>
        <c:axId val="35288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163466"/>
        <c:crosses val="autoZero"/>
        <c:auto val="1"/>
        <c:lblOffset val="100"/>
        <c:noMultiLvlLbl val="0"/>
      </c:catAx>
      <c:valAx>
        <c:axId val="49163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8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818011"/>
        <c:axId val="22817780"/>
      </c:barChart>
      <c:catAx>
        <c:axId val="398180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17780"/>
        <c:crosses val="autoZero"/>
        <c:auto val="1"/>
        <c:lblOffset val="100"/>
        <c:noMultiLvlLbl val="0"/>
      </c:catAx>
      <c:valAx>
        <c:axId val="22817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18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33429"/>
        <c:axId val="36300862"/>
      </c:barChart>
      <c:catAx>
        <c:axId val="4033429"/>
        <c:scaling>
          <c:orientation val="minMax"/>
        </c:scaling>
        <c:axPos val="b"/>
        <c:delete val="1"/>
        <c:majorTickMark val="out"/>
        <c:minorTickMark val="none"/>
        <c:tickLblPos val="none"/>
        <c:crossAx val="36300862"/>
        <c:crosses val="autoZero"/>
        <c:auto val="1"/>
        <c:lblOffset val="100"/>
        <c:noMultiLvlLbl val="0"/>
      </c:catAx>
      <c:valAx>
        <c:axId val="36300862"/>
        <c:scaling>
          <c:orientation val="minMax"/>
        </c:scaling>
        <c:axPos val="l"/>
        <c:delete val="1"/>
        <c:majorTickMark val="out"/>
        <c:minorTickMark val="none"/>
        <c:tickLblPos val="none"/>
        <c:crossAx val="40334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Smith" refreshedVersion="5">
  <cacheSource type="worksheet">
    <worksheetSource ref="A2:BL2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retailer apparel grocery cx dx retail"/>
        <s v="retailer apparel grocery"/>
        <s v="brand retail cpg"/>
        <s v="retailer consumergoods data analytics rcas19 earlybird"/>
        <s v="retailers consumergoods data analytics competitive rcas19"/>
        <s v="retailers consumergoo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18-12-14T15:33:58.000"/>
        <d v="2018-12-14T13:02:47.000"/>
        <d v="2018-12-15T19:51:10.000"/>
        <d v="2018-12-16T11:14:39.000"/>
        <d v="2018-12-19T09:35:23.000"/>
        <d v="2018-12-18T11:10:06.000"/>
        <d v="2018-12-19T11:10:04.000"/>
        <d v="2018-12-21T11:10:05.000"/>
        <d v="2018-12-18T11:50:03.000"/>
        <d v="2018-12-19T10:50:04.000"/>
        <d v="2018-12-21T11:50:04.000"/>
        <d v="2018-12-18T12:00:31.000"/>
        <d v="2018-12-19T12:05:12.000"/>
        <d v="2018-12-21T12:00:48.000"/>
        <d v="2018-12-18T15:28:14.000"/>
        <d v="2018-12-19T09:00:36.000"/>
        <d v="2018-12-21T14:01:40.000"/>
        <d v="2018-12-18T20:00:42.000"/>
        <d v="2018-12-21T15:01:34.000"/>
        <d v="2018-12-18T17:40:03.000"/>
        <d v="2018-12-27T17:40:03.000"/>
        <d v="2018-12-28T19:14:0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rammeld7"/>
    <s v="infosys"/>
    <m/>
    <m/>
    <m/>
    <m/>
    <m/>
    <m/>
    <m/>
    <m/>
    <s v="No"/>
    <n v="3"/>
    <m/>
    <m/>
    <x v="0"/>
    <d v="2018-12-14T15:33:58.000"/>
    <s v="Hey @CGTMagazine @risnewsinsights @EnsembleIQ @htmagazine How does this impact CPG &amp;amp; Retail?  How about business travel?  How about remote work?  @TechPointInd @PowderkegCo how is flyover country responding?  @Infosys following but breaking the trend? https://t.co/cgSUQRq8ud"/>
    <s v="https://twitter.com/pblackshaw/status/1073476995999326209"/>
    <s v="twitter.com"/>
    <x v="0"/>
    <m/>
    <s v="http://pbs.twimg.com/profile_images/1210606123/Hackers___Founders_Dec_2010_IBJ_normal.jpg"/>
    <x v="0"/>
    <s v="https://twitter.com/#!/rammeld7/status/1073602000112234496"/>
    <m/>
    <m/>
    <s v="1073602000112234496"/>
    <m/>
    <b v="0"/>
    <n v="1"/>
    <s v=""/>
    <b v="1"/>
    <s v="en"/>
    <m/>
    <s v="1073476995999326209"/>
    <b v="0"/>
    <n v="1"/>
    <s v=""/>
    <s v="Twitter for iPhone"/>
    <b v="0"/>
    <s v="1073602000112234496"/>
    <s v="Retweet"/>
    <n v="0"/>
    <n v="0"/>
    <s v="-86.348441,39.631677 _x000a_-85.937404,39.631677 _x000a_-85.937404,39.927448 _x000a_-86.348441,39.927448"/>
    <s v="United States"/>
    <s v="US"/>
    <s v="Indianapolis, IN"/>
    <s v="018929347840059e"/>
    <s v="Indianapolis"/>
    <s v="city"/>
    <s v="https://api.twitter.com/1.1/geo/id/018929347840059e.json"/>
    <n v="1"/>
    <s v="1"/>
    <s v="1"/>
    <m/>
    <m/>
    <m/>
    <m/>
    <m/>
    <m/>
    <m/>
    <m/>
    <m/>
  </r>
  <r>
    <s v="jamessciales"/>
    <s v="sahiranand"/>
    <m/>
    <m/>
    <m/>
    <m/>
    <m/>
    <m/>
    <m/>
    <m/>
    <s v="No"/>
    <n v="6"/>
    <m/>
    <m/>
    <x v="0"/>
    <d v="2018-12-14T13:02:47.000"/>
    <s v="What can every #retailer learn from growing segments like #apparel &amp;amp; #grocery? Find out in this discussion with @TCS_Digital's @SeetaHariharan &amp;amp; @SahirAnand of @EnsembleIQ #CX #DX #retail https://t.co/33oxgxfcwl"/>
    <s v="http://share.postbeyond.com/88hf6"/>
    <s v="postbeyond.com"/>
    <x v="1"/>
    <m/>
    <s v="http://pbs.twimg.com/profile_images/1037894341518344192/YBYyT1Wl_normal.jpg"/>
    <x v="1"/>
    <s v="https://twitter.com/#!/jamessciales/status/1073563956776554496"/>
    <m/>
    <m/>
    <s v="1073563956776554496"/>
    <m/>
    <b v="0"/>
    <n v="4"/>
    <s v=""/>
    <b v="0"/>
    <s v="en"/>
    <m/>
    <s v=""/>
    <b v="0"/>
    <n v="2"/>
    <s v=""/>
    <s v="PostBeyond"/>
    <b v="0"/>
    <s v="1073563956776554496"/>
    <s v="Retweet"/>
    <n v="0"/>
    <n v="0"/>
    <m/>
    <m/>
    <m/>
    <m/>
    <m/>
    <m/>
    <m/>
    <m/>
    <n v="1"/>
    <s v="3"/>
    <s v="3"/>
    <m/>
    <m/>
    <m/>
    <m/>
    <m/>
    <m/>
    <m/>
    <m/>
    <m/>
  </r>
  <r>
    <s v="crazytequilaguy"/>
    <s v="htmagazine"/>
    <m/>
    <m/>
    <m/>
    <m/>
    <m/>
    <m/>
    <m/>
    <m/>
    <s v="No"/>
    <n v="9"/>
    <m/>
    <m/>
    <x v="0"/>
    <d v="2018-12-15T19:51:10.000"/>
    <s v="RT @RammelD7: Hey @CGTMagazine @risnewsinsights @EnsembleIQ @htmagazine How does this impact CPG &amp;amp; Retail?  How about business travel?  How…"/>
    <m/>
    <m/>
    <x v="0"/>
    <m/>
    <s v="http://pbs.twimg.com/profile_images/476565222615154689/2Mch7k3s_normal.jpeg"/>
    <x v="2"/>
    <s v="https://twitter.com/#!/crazytequilaguy/status/1074029115248963584"/>
    <m/>
    <m/>
    <s v="1074029115248963584"/>
    <m/>
    <b v="0"/>
    <n v="0"/>
    <s v=""/>
    <b v="1"/>
    <s v="en"/>
    <m/>
    <s v="1073476995999326209"/>
    <b v="0"/>
    <n v="1"/>
    <s v="1073602000112234496"/>
    <s v="Twitter for iPhone"/>
    <b v="0"/>
    <s v="1073602000112234496"/>
    <s v="Tweet"/>
    <n v="0"/>
    <n v="0"/>
    <m/>
    <m/>
    <m/>
    <m/>
    <m/>
    <m/>
    <m/>
    <m/>
    <n v="1"/>
    <s v="1"/>
    <s v="1"/>
    <m/>
    <m/>
    <m/>
    <m/>
    <m/>
    <m/>
    <m/>
    <m/>
    <m/>
  </r>
  <r>
    <s v="tcs_digital"/>
    <s v="jamessciales"/>
    <m/>
    <m/>
    <m/>
    <m/>
    <m/>
    <m/>
    <m/>
    <m/>
    <s v="Yes"/>
    <n v="19"/>
    <m/>
    <m/>
    <x v="0"/>
    <d v="2018-12-16T11:14:39.000"/>
    <s v="RT @JamesSciales: What can every #retailer learn from growing segments like #apparel &amp;amp; #grocery? Find out in this discussion with @TCS_Digi…"/>
    <m/>
    <m/>
    <x v="2"/>
    <m/>
    <s v="http://pbs.twimg.com/profile_images/454620516427366400/sn6De6AL_normal.png"/>
    <x v="3"/>
    <s v="https://twitter.com/#!/tcs_digital/status/1074261518005428225"/>
    <m/>
    <m/>
    <s v="1074261518005428225"/>
    <m/>
    <b v="0"/>
    <n v="0"/>
    <s v=""/>
    <b v="0"/>
    <s v="en"/>
    <m/>
    <s v=""/>
    <b v="0"/>
    <n v="2"/>
    <s v="1073563956776554496"/>
    <s v="Twitter for Android"/>
    <b v="0"/>
    <s v="1073563956776554496"/>
    <s v="Tweet"/>
    <n v="0"/>
    <n v="0"/>
    <m/>
    <m/>
    <m/>
    <m/>
    <m/>
    <m/>
    <m/>
    <m/>
    <n v="1"/>
    <s v="3"/>
    <s v="3"/>
    <n v="1"/>
    <n v="4.761904761904762"/>
    <n v="0"/>
    <n v="0"/>
    <n v="0"/>
    <n v="0"/>
    <n v="20"/>
    <n v="95.23809523809524"/>
    <n v="21"/>
  </r>
  <r>
    <s v="secureretail1"/>
    <s v="pgro"/>
    <m/>
    <m/>
    <m/>
    <m/>
    <m/>
    <m/>
    <m/>
    <m/>
    <s v="No"/>
    <n v="20"/>
    <m/>
    <m/>
    <x v="0"/>
    <d v="2018-12-19T09:35:23.000"/>
    <s v="RT @Displaydata: &quot;Improving pricing and promotional strategies is a top strategic priority for retailers&quot; - Our @PaulMilner9 talks to @pgro…"/>
    <m/>
    <m/>
    <x v="0"/>
    <m/>
    <s v="http://pbs.twimg.com/profile_images/990979447288422400/qQsFGN0s_normal.jpg"/>
    <x v="4"/>
    <s v="https://twitter.com/#!/secureretail1/status/1075323702403915776"/>
    <m/>
    <m/>
    <s v="1075323702403915776"/>
    <m/>
    <b v="0"/>
    <n v="0"/>
    <s v=""/>
    <b v="0"/>
    <s v="en"/>
    <m/>
    <s v=""/>
    <b v="0"/>
    <n v="1"/>
    <s v="1075314949340229632"/>
    <s v="Twitter Lite"/>
    <b v="0"/>
    <s v="1075314949340229632"/>
    <s v="Tweet"/>
    <n v="0"/>
    <n v="0"/>
    <m/>
    <m/>
    <m/>
    <m/>
    <m/>
    <m/>
    <m/>
    <m/>
    <n v="1"/>
    <s v="2"/>
    <s v="2"/>
    <m/>
    <m/>
    <m/>
    <m/>
    <m/>
    <m/>
    <m/>
    <m/>
    <m/>
  </r>
  <r>
    <s v="mrbames"/>
    <s v="paulmilner9"/>
    <m/>
    <m/>
    <m/>
    <m/>
    <m/>
    <m/>
    <m/>
    <m/>
    <s v="No"/>
    <n v="23"/>
    <m/>
    <m/>
    <x v="0"/>
    <d v="2018-12-18T11:10:06.000"/>
    <s v="Supermarket shelving is evolving. Read more about its future and what our @PaulMilner9 has to say in @prgrocer: https://t.co/mWamHHtAFQ"/>
    <s v="https://www.nxtbook.com/nxtbooks/ensembleiq/pg_201812/index.php?utm_campaign=social&amp;utm_source=Pgrocer%20Shelving#/94"/>
    <s v="nxtbook.com"/>
    <x v="0"/>
    <m/>
    <s v="http://pbs.twimg.com/profile_images/913474449764229120/i0db650C_normal.jpg"/>
    <x v="5"/>
    <s v="https://twitter.com/#!/mrbames/status/1074985150293991424"/>
    <m/>
    <m/>
    <s v="1074985150293991424"/>
    <m/>
    <b v="0"/>
    <n v="0"/>
    <s v=""/>
    <b v="0"/>
    <s v="en"/>
    <m/>
    <s v=""/>
    <b v="0"/>
    <n v="0"/>
    <s v=""/>
    <s v="Hootsuite Inc."/>
    <b v="0"/>
    <s v="1074985150293991424"/>
    <s v="Tweet"/>
    <n v="0"/>
    <n v="0"/>
    <m/>
    <m/>
    <m/>
    <m/>
    <m/>
    <m/>
    <m/>
    <m/>
    <n v="3"/>
    <s v="2"/>
    <s v="2"/>
    <n v="0"/>
    <n v="0"/>
    <n v="0"/>
    <n v="0"/>
    <n v="0"/>
    <n v="0"/>
    <n v="18"/>
    <n v="100"/>
    <n v="18"/>
  </r>
  <r>
    <s v="mrbames"/>
    <s v="pgrocer"/>
    <m/>
    <m/>
    <m/>
    <m/>
    <m/>
    <m/>
    <m/>
    <m/>
    <s v="No"/>
    <n v="24"/>
    <m/>
    <m/>
    <x v="0"/>
    <d v="2018-12-19T11:10:04.000"/>
    <s v="&quot;Improving pricing and promotional strategies is a top strategic priority for retailers&quot; - Our @PaulMilner9 talks to @pgrocer https://t.co/mWamHHtAFQ"/>
    <s v="https://www.nxtbook.com/nxtbooks/ensembleiq/pg_201812/index.php?utm_campaign=social&amp;utm_source=Pgrocer%20Shelving#/94"/>
    <s v="nxtbook.com"/>
    <x v="0"/>
    <m/>
    <s v="http://pbs.twimg.com/profile_images/913474449764229120/i0db650C_normal.jpg"/>
    <x v="6"/>
    <s v="https://twitter.com/#!/mrbames/status/1075347529607340032"/>
    <m/>
    <m/>
    <s v="1075347529607340032"/>
    <m/>
    <b v="0"/>
    <n v="0"/>
    <s v=""/>
    <b v="0"/>
    <s v="en"/>
    <m/>
    <s v=""/>
    <b v="0"/>
    <n v="0"/>
    <s v=""/>
    <s v="Hootsuite Inc."/>
    <b v="0"/>
    <s v="1075347529607340032"/>
    <s v="Tweet"/>
    <n v="0"/>
    <n v="0"/>
    <m/>
    <m/>
    <m/>
    <m/>
    <m/>
    <m/>
    <m/>
    <m/>
    <n v="2"/>
    <s v="2"/>
    <s v="2"/>
    <n v="2"/>
    <n v="11.764705882352942"/>
    <n v="0"/>
    <n v="0"/>
    <n v="0"/>
    <n v="0"/>
    <n v="15"/>
    <n v="88.23529411764706"/>
    <n v="17"/>
  </r>
  <r>
    <s v="mrbames"/>
    <s v="pgrocer"/>
    <m/>
    <m/>
    <m/>
    <m/>
    <m/>
    <m/>
    <m/>
    <m/>
    <s v="No"/>
    <n v="26"/>
    <m/>
    <m/>
    <x v="0"/>
    <d v="2018-12-21T11:10:05.000"/>
    <s v="Want to improve price and promotional strategies? @PaulMilner9 discusses top strategic priorities for retailers with @Pgrocer.https://t.co/mWamHHtAFQ"/>
    <s v="https://www.nxtbook.com/nxtbooks/ensembleiq/pg_201812/index.php?utm_campaign=social&amp;utm_source=Pgrocer%20Shelving#/94"/>
    <s v="nxtbook.com"/>
    <x v="0"/>
    <m/>
    <s v="http://pbs.twimg.com/profile_images/913474449764229120/i0db650C_normal.jpg"/>
    <x v="7"/>
    <s v="https://twitter.com/#!/mrbames/status/1076072308459163649"/>
    <m/>
    <m/>
    <s v="1076072308459163649"/>
    <m/>
    <b v="0"/>
    <n v="0"/>
    <s v=""/>
    <b v="0"/>
    <s v="en"/>
    <m/>
    <s v=""/>
    <b v="0"/>
    <n v="0"/>
    <s v=""/>
    <s v="Hootsuite Inc."/>
    <b v="0"/>
    <s v="1076072308459163649"/>
    <s v="Tweet"/>
    <n v="0"/>
    <n v="0"/>
    <m/>
    <m/>
    <m/>
    <m/>
    <m/>
    <m/>
    <m/>
    <m/>
    <n v="2"/>
    <s v="2"/>
    <s v="2"/>
    <n v="2"/>
    <n v="10"/>
    <n v="0"/>
    <n v="0"/>
    <n v="0"/>
    <n v="0"/>
    <n v="18"/>
    <n v="90"/>
    <n v="20"/>
  </r>
  <r>
    <s v="dsimanauskiene"/>
    <s v="paulmilner9"/>
    <m/>
    <m/>
    <m/>
    <m/>
    <m/>
    <m/>
    <m/>
    <m/>
    <s v="No"/>
    <n v="28"/>
    <m/>
    <m/>
    <x v="0"/>
    <d v="2018-12-18T11:50:03.000"/>
    <s v="Supermarket shelving is evolving. Read more about it's future and what our @PaulMilner9 has to say in @prgrocer: https://t.co/d95ierIL9b"/>
    <s v="https://www.nxtbook.com/nxtbooks/ensembleiq/pg_201812/index.php?utm_campaign=social&amp;utm_source=Pgrocer%20Shelving#/94"/>
    <s v="nxtbook.com"/>
    <x v="0"/>
    <m/>
    <s v="http://pbs.twimg.com/profile_images/867376582356348928/ro9uWozk_normal.jpg"/>
    <x v="8"/>
    <s v="https://twitter.com/#!/dsimanauskiene/status/1074995202199314432"/>
    <m/>
    <m/>
    <s v="1074995202199314432"/>
    <m/>
    <b v="0"/>
    <n v="0"/>
    <s v=""/>
    <b v="0"/>
    <s v="en"/>
    <m/>
    <s v=""/>
    <b v="0"/>
    <n v="0"/>
    <s v=""/>
    <s v="Hootsuite Inc."/>
    <b v="0"/>
    <s v="1074995202199314432"/>
    <s v="Tweet"/>
    <n v="0"/>
    <n v="0"/>
    <m/>
    <m/>
    <m/>
    <m/>
    <m/>
    <m/>
    <m/>
    <m/>
    <n v="3"/>
    <s v="2"/>
    <s v="2"/>
    <n v="0"/>
    <n v="0"/>
    <n v="0"/>
    <n v="0"/>
    <n v="0"/>
    <n v="0"/>
    <n v="18"/>
    <n v="100"/>
    <n v="18"/>
  </r>
  <r>
    <s v="dsimanauskiene"/>
    <s v="pgrocer"/>
    <m/>
    <m/>
    <m/>
    <m/>
    <m/>
    <m/>
    <m/>
    <m/>
    <s v="No"/>
    <n v="29"/>
    <m/>
    <m/>
    <x v="0"/>
    <d v="2018-12-19T10:50:04.000"/>
    <s v="&quot;Improving pricing and promotional strategies is a top strategic priority for retailers&quot; - Our @PaulMilner9 talks to @pgrocer https://t.co/d95ierIL9b"/>
    <s v="https://www.nxtbook.com/nxtbooks/ensembleiq/pg_201812/index.php?utm_campaign=social&amp;utm_source=Pgrocer%20Shelving#/94"/>
    <s v="nxtbook.com"/>
    <x v="0"/>
    <m/>
    <s v="http://pbs.twimg.com/profile_images/867376582356348928/ro9uWozk_normal.jpg"/>
    <x v="9"/>
    <s v="https://twitter.com/#!/dsimanauskiene/status/1075342495360434176"/>
    <m/>
    <m/>
    <s v="1075342495360434176"/>
    <m/>
    <b v="0"/>
    <n v="0"/>
    <s v=""/>
    <b v="0"/>
    <s v="en"/>
    <m/>
    <s v=""/>
    <b v="0"/>
    <n v="0"/>
    <s v=""/>
    <s v="Hootsuite Inc."/>
    <b v="0"/>
    <s v="1075342495360434176"/>
    <s v="Tweet"/>
    <n v="0"/>
    <n v="0"/>
    <m/>
    <m/>
    <m/>
    <m/>
    <m/>
    <m/>
    <m/>
    <m/>
    <n v="2"/>
    <s v="2"/>
    <s v="2"/>
    <m/>
    <m/>
    <m/>
    <m/>
    <m/>
    <m/>
    <m/>
    <m/>
    <m/>
  </r>
  <r>
    <s v="dsimanauskiene"/>
    <s v="pgrocer"/>
    <m/>
    <m/>
    <m/>
    <m/>
    <m/>
    <m/>
    <m/>
    <m/>
    <s v="No"/>
    <n v="31"/>
    <m/>
    <m/>
    <x v="0"/>
    <d v="2018-12-21T11:50:04.000"/>
    <s v="Want to improve price and promotional strategies? @PaulMilner9 discusses top strategic priorities for retailers with @Pgrocer.https://t.co/d95ierIL9b"/>
    <s v="https://www.nxtbook.com/nxtbooks/ensembleiq/pg_201812/index.php?utm_campaign=social&amp;utm_source=Pgrocer%20Shelving#/94"/>
    <s v="nxtbook.com"/>
    <x v="0"/>
    <m/>
    <s v="http://pbs.twimg.com/profile_images/867376582356348928/ro9uWozk_normal.jpg"/>
    <x v="10"/>
    <s v="https://twitter.com/#!/dsimanauskiene/status/1076082368925089792"/>
    <m/>
    <m/>
    <s v="1076082368925089792"/>
    <m/>
    <b v="0"/>
    <n v="0"/>
    <s v=""/>
    <b v="0"/>
    <s v="en"/>
    <m/>
    <s v=""/>
    <b v="0"/>
    <n v="0"/>
    <s v=""/>
    <s v="Hootsuite Inc."/>
    <b v="0"/>
    <s v="1076082368925089792"/>
    <s v="Tweet"/>
    <n v="0"/>
    <n v="0"/>
    <m/>
    <m/>
    <m/>
    <m/>
    <m/>
    <m/>
    <m/>
    <m/>
    <n v="2"/>
    <s v="2"/>
    <s v="2"/>
    <m/>
    <m/>
    <m/>
    <m/>
    <m/>
    <m/>
    <m/>
    <m/>
    <m/>
  </r>
  <r>
    <s v="kuhnkemark"/>
    <s v="paulmilner9"/>
    <m/>
    <m/>
    <m/>
    <m/>
    <m/>
    <m/>
    <m/>
    <m/>
    <s v="No"/>
    <n v="33"/>
    <m/>
    <m/>
    <x v="0"/>
    <d v="2018-12-18T12:00:31.000"/>
    <s v="Supermarket   shelving is evolving. Read more about it's future and what our @PaulMilner9   has to say in @prgrocer: https://t.co/UOxb7opm20"/>
    <s v="https://www.nxtbook.com/nxtbooks/ensembleiq/pg_201812/index.php?utm_campaign=social&amp;utm_source=Pgrocer%20Shelving#/94"/>
    <s v="nxtbook.com"/>
    <x v="0"/>
    <m/>
    <s v="http://pbs.twimg.com/profile_images/1062340228990427136/jG8oLc8q_normal.jpg"/>
    <x v="11"/>
    <s v="https://twitter.com/#!/kuhnkemark/status/1074997836327079942"/>
    <m/>
    <m/>
    <s v="1074997836327079942"/>
    <m/>
    <b v="0"/>
    <n v="0"/>
    <s v=""/>
    <b v="0"/>
    <s v="en"/>
    <m/>
    <s v=""/>
    <b v="0"/>
    <n v="0"/>
    <s v=""/>
    <s v="Hootsuite Inc."/>
    <b v="0"/>
    <s v="1074997836327079942"/>
    <s v="Tweet"/>
    <n v="0"/>
    <n v="0"/>
    <m/>
    <m/>
    <m/>
    <m/>
    <m/>
    <m/>
    <m/>
    <m/>
    <n v="3"/>
    <s v="2"/>
    <s v="2"/>
    <n v="0"/>
    <n v="0"/>
    <n v="0"/>
    <n v="0"/>
    <n v="0"/>
    <n v="0"/>
    <n v="18"/>
    <n v="100"/>
    <n v="18"/>
  </r>
  <r>
    <s v="kuhnkemark"/>
    <s v="pgrocer"/>
    <m/>
    <m/>
    <m/>
    <m/>
    <m/>
    <m/>
    <m/>
    <m/>
    <s v="No"/>
    <n v="34"/>
    <m/>
    <m/>
    <x v="0"/>
    <d v="2018-12-19T12:05:12.000"/>
    <s v="&quot;Improving   pricing and promotional strategies is a top strategic priority for   retailers&quot; - Our @PaulMilner9 talks to @pgrocer   https://t.co/UOxb7opm20"/>
    <s v="https://www.nxtbook.com/nxtbooks/ensembleiq/pg_201812/index.php?utm_campaign=social&amp;utm_source=Pgrocer%20Shelving#/94"/>
    <s v="nxtbook.com"/>
    <x v="0"/>
    <m/>
    <s v="http://pbs.twimg.com/profile_images/1062340228990427136/jG8oLc8q_normal.jpg"/>
    <x v="12"/>
    <s v="https://twitter.com/#!/kuhnkemark/status/1075361402192302081"/>
    <m/>
    <m/>
    <s v="1075361402192302081"/>
    <m/>
    <b v="0"/>
    <n v="0"/>
    <s v=""/>
    <b v="0"/>
    <s v="en"/>
    <m/>
    <s v=""/>
    <b v="0"/>
    <n v="0"/>
    <s v=""/>
    <s v="Hootsuite Inc."/>
    <b v="0"/>
    <s v="1075361402192302081"/>
    <s v="Tweet"/>
    <n v="0"/>
    <n v="0"/>
    <m/>
    <m/>
    <m/>
    <m/>
    <m/>
    <m/>
    <m/>
    <m/>
    <n v="2"/>
    <s v="2"/>
    <s v="2"/>
    <m/>
    <m/>
    <m/>
    <m/>
    <m/>
    <m/>
    <m/>
    <m/>
    <m/>
  </r>
  <r>
    <s v="kuhnkemark"/>
    <s v="pgrocer"/>
    <m/>
    <m/>
    <m/>
    <m/>
    <m/>
    <m/>
    <m/>
    <m/>
    <s v="No"/>
    <n v="36"/>
    <m/>
    <m/>
    <x v="0"/>
    <d v="2018-12-21T12:00:48.000"/>
    <s v="Want   to improve price and promotional strategies? @PaulMilner9 discusses top   strategic priorities for retailers with   @Pgrocer.https://t.co/UOxb7opm20"/>
    <s v="https://www.nxtbook.com/nxtbooks/ensembleiq/pg_201812/index.php?utm_campaign=social&amp;utm_source=Pgrocer%20Shelving#/94"/>
    <s v="nxtbook.com"/>
    <x v="0"/>
    <m/>
    <s v="http://pbs.twimg.com/profile_images/1062340228990427136/jG8oLc8q_normal.jpg"/>
    <x v="13"/>
    <s v="https://twitter.com/#!/kuhnkemark/status/1076085070010769408"/>
    <m/>
    <m/>
    <s v="1076085070010769408"/>
    <m/>
    <b v="0"/>
    <n v="0"/>
    <s v=""/>
    <b v="0"/>
    <s v="en"/>
    <m/>
    <s v=""/>
    <b v="0"/>
    <n v="0"/>
    <s v=""/>
    <s v="Hootsuite Inc."/>
    <b v="0"/>
    <s v="1076085070010769408"/>
    <s v="Tweet"/>
    <n v="0"/>
    <n v="0"/>
    <m/>
    <m/>
    <m/>
    <m/>
    <m/>
    <m/>
    <m/>
    <m/>
    <n v="2"/>
    <s v="2"/>
    <s v="2"/>
    <m/>
    <m/>
    <m/>
    <m/>
    <m/>
    <m/>
    <m/>
    <m/>
    <m/>
  </r>
  <r>
    <s v="displaydata"/>
    <s v="pgrocer"/>
    <m/>
    <m/>
    <m/>
    <m/>
    <m/>
    <m/>
    <m/>
    <m/>
    <s v="No"/>
    <n v="38"/>
    <m/>
    <m/>
    <x v="0"/>
    <d v="2018-12-18T15:28:14.000"/>
    <s v="Supermarket shelving is evolving. Read more about it's future and what our @PaulMilner9 has to say in @pgrocer : https://t.co/ynCKmdg1mh"/>
    <s v="https://www.nxtbook.com/nxtbooks/ensembleiq/pg_201812/index.php?utm_campaign=social&amp;utm_source=Pgrocer%20Shelving#/94"/>
    <s v="nxtbook.com"/>
    <x v="0"/>
    <m/>
    <s v="http://pbs.twimg.com/profile_images/755410995233849344/4mZK81Ib_normal.jpg"/>
    <x v="14"/>
    <s v="https://twitter.com/#!/displaydata/status/1075050111070339075"/>
    <m/>
    <m/>
    <s v="1075050111070339075"/>
    <m/>
    <b v="0"/>
    <n v="0"/>
    <s v=""/>
    <b v="0"/>
    <s v="en"/>
    <m/>
    <s v=""/>
    <b v="0"/>
    <n v="0"/>
    <s v=""/>
    <s v="Hootsuite Inc."/>
    <b v="0"/>
    <s v="1075050111070339075"/>
    <s v="Tweet"/>
    <n v="0"/>
    <n v="0"/>
    <m/>
    <m/>
    <m/>
    <m/>
    <m/>
    <m/>
    <m/>
    <m/>
    <n v="3"/>
    <s v="2"/>
    <s v="2"/>
    <n v="0"/>
    <n v="0"/>
    <n v="0"/>
    <n v="0"/>
    <n v="0"/>
    <n v="0"/>
    <n v="18"/>
    <n v="100"/>
    <n v="18"/>
  </r>
  <r>
    <s v="displaydata"/>
    <s v="pgrocer"/>
    <m/>
    <m/>
    <m/>
    <m/>
    <m/>
    <m/>
    <m/>
    <m/>
    <s v="No"/>
    <n v="39"/>
    <m/>
    <m/>
    <x v="0"/>
    <d v="2018-12-19T09:00:36.000"/>
    <s v="&quot;Improving pricing and promotional strategies is a top strategic priority for retailers&quot; - Our @PaulMilner9 talks to @pgrocer https://t.co/teae3VYMJr"/>
    <s v="https://www.nxtbook.com/nxtbooks/ensembleiq/pg_201812/index.php?utm_campaign=social&amp;utm_source=Pgrocer%20Shelving#/94"/>
    <s v="nxtbook.com"/>
    <x v="0"/>
    <m/>
    <s v="http://pbs.twimg.com/profile_images/755410995233849344/4mZK81Ib_normal.jpg"/>
    <x v="15"/>
    <s v="https://twitter.com/#!/displaydata/status/1075314949340229632"/>
    <m/>
    <m/>
    <s v="1075314949340229632"/>
    <m/>
    <b v="0"/>
    <n v="1"/>
    <s v=""/>
    <b v="0"/>
    <s v="en"/>
    <m/>
    <s v=""/>
    <b v="0"/>
    <n v="1"/>
    <s v=""/>
    <s v="Hootsuite Inc."/>
    <b v="0"/>
    <s v="1075314949340229632"/>
    <s v="Tweet"/>
    <n v="0"/>
    <n v="0"/>
    <m/>
    <m/>
    <m/>
    <m/>
    <m/>
    <m/>
    <m/>
    <m/>
    <n v="3"/>
    <s v="2"/>
    <s v="2"/>
    <n v="2"/>
    <n v="11.764705882352942"/>
    <n v="0"/>
    <n v="0"/>
    <n v="0"/>
    <n v="0"/>
    <n v="15"/>
    <n v="88.23529411764706"/>
    <n v="17"/>
  </r>
  <r>
    <s v="displaydata"/>
    <s v="pgrocer"/>
    <m/>
    <m/>
    <m/>
    <m/>
    <m/>
    <m/>
    <m/>
    <m/>
    <s v="No"/>
    <n v="40"/>
    <m/>
    <m/>
    <x v="0"/>
    <d v="2018-12-21T14:01:40.000"/>
    <s v="Want to improve price and promotional strategies? @PaulMilner9 discusses top strategic priorities for retailers with @Pgrocer.https://t.co/teae3VYMJr https://t.co/zwYF5sMjq0"/>
    <s v="https://www.nxtbook.com/nxtbooks/ensembleiq/pg_201812/index.php?utm_campaign=social&amp;utm_source=Pgrocer%20Shelving#/94"/>
    <s v="nxtbook.com"/>
    <x v="0"/>
    <s v="https://pbs.twimg.com/media/Du8hVUwWwAABq0v.png"/>
    <s v="https://pbs.twimg.com/media/Du8hVUwWwAABq0v.png"/>
    <x v="16"/>
    <s v="https://twitter.com/#!/displaydata/status/1076115488399331328"/>
    <m/>
    <m/>
    <s v="1076115488399331328"/>
    <m/>
    <b v="0"/>
    <n v="0"/>
    <s v=""/>
    <b v="0"/>
    <s v="en"/>
    <m/>
    <s v=""/>
    <b v="0"/>
    <n v="0"/>
    <s v=""/>
    <s v="Hootsuite Inc."/>
    <b v="0"/>
    <s v="1076115488399331328"/>
    <s v="Tweet"/>
    <n v="0"/>
    <n v="0"/>
    <m/>
    <m/>
    <m/>
    <m/>
    <m/>
    <m/>
    <m/>
    <m/>
    <n v="3"/>
    <s v="2"/>
    <s v="2"/>
    <n v="2"/>
    <n v="10"/>
    <n v="0"/>
    <n v="0"/>
    <n v="0"/>
    <n v="0"/>
    <n v="18"/>
    <n v="90"/>
    <n v="20"/>
  </r>
  <r>
    <s v="hrg_inc"/>
    <s v="zimsusa"/>
    <m/>
    <m/>
    <m/>
    <m/>
    <m/>
    <m/>
    <m/>
    <m/>
    <s v="No"/>
    <n v="44"/>
    <m/>
    <m/>
    <x v="0"/>
    <d v="2018-12-18T20:00:42.000"/>
    <s v="We reviewed 162 new items in Sept. Five were highlighted in @DrugStoreNews as hot launches including @zimsusa Max-Freeze Pro Formula Cooling Gel https://t.co/g2jEDlrFfE #brand #retail #CPG"/>
    <s v="http://www.nxtbook.com/nxtbooks/ensembleiq/dsn_201810/index.php?utm_source=All+Associates&amp;utm_campaign=5776355e18-Hamacher_Company_News01_2016_COPY_01&amp;utm_medium=email&amp;utm_term=0_17b813514b-5776355e18-81278153#/28"/>
    <s v="nxtbook.com"/>
    <x v="3"/>
    <m/>
    <s v="http://pbs.twimg.com/profile_images/936246179104546816/vPnBBHn-_normal.jpg"/>
    <x v="17"/>
    <s v="https://twitter.com/#!/hrg_inc/status/1075118680260927490"/>
    <m/>
    <m/>
    <s v="1075118680260927490"/>
    <m/>
    <b v="0"/>
    <n v="0"/>
    <s v=""/>
    <b v="0"/>
    <s v="en"/>
    <m/>
    <s v=""/>
    <b v="0"/>
    <n v="0"/>
    <s v=""/>
    <s v="Hootsuite Inc."/>
    <b v="0"/>
    <s v="1075118680260927490"/>
    <s v="Tweet"/>
    <n v="0"/>
    <n v="0"/>
    <m/>
    <m/>
    <m/>
    <m/>
    <m/>
    <m/>
    <m/>
    <m/>
    <n v="1"/>
    <s v="4"/>
    <s v="4"/>
    <m/>
    <m/>
    <m/>
    <m/>
    <m/>
    <m/>
    <m/>
    <m/>
    <m/>
  </r>
  <r>
    <s v="hrg_inc"/>
    <s v="drugstorenews"/>
    <m/>
    <m/>
    <m/>
    <m/>
    <m/>
    <m/>
    <m/>
    <m/>
    <s v="No"/>
    <n v="46"/>
    <m/>
    <m/>
    <x v="0"/>
    <d v="2018-12-21T15:01:34.000"/>
    <s v="We reviewed 162 new items in Sept. Five were highlighted in @DrugStoreNews as hot launches including @eucerinusa Roughness Relief Lotion   https://t.co/g2jEDlrFfE   #brand #retail #CPG"/>
    <s v="http://www.nxtbook.com/nxtbooks/ensembleiq/dsn_201810/index.php?utm_source=All+Associates&amp;utm_campaign=5776355e18-Hamacher_Company_News01_2016_COPY_01&amp;utm_medium=email&amp;utm_term=0_17b813514b-5776355e18-81278153#/28"/>
    <s v="nxtbook.com"/>
    <x v="3"/>
    <m/>
    <s v="http://pbs.twimg.com/profile_images/936246179104546816/vPnBBHn-_normal.jpg"/>
    <x v="18"/>
    <s v="https://twitter.com/#!/hrg_inc/status/1076130561276690432"/>
    <m/>
    <m/>
    <s v="1076130561276690432"/>
    <m/>
    <b v="0"/>
    <n v="0"/>
    <s v=""/>
    <b v="0"/>
    <s v="en"/>
    <m/>
    <s v=""/>
    <b v="0"/>
    <n v="0"/>
    <s v=""/>
    <s v="Hootsuite Inc."/>
    <b v="0"/>
    <s v="1076130561276690432"/>
    <s v="Tweet"/>
    <n v="0"/>
    <n v="0"/>
    <m/>
    <m/>
    <m/>
    <m/>
    <m/>
    <m/>
    <m/>
    <m/>
    <n v="2"/>
    <s v="4"/>
    <s v="4"/>
    <n v="2"/>
    <n v="8.695652173913043"/>
    <n v="0"/>
    <n v="0"/>
    <n v="0"/>
    <n v="0"/>
    <n v="21"/>
    <n v="91.30434782608695"/>
    <n v="23"/>
  </r>
  <r>
    <s v="cgtmagazine"/>
    <s v="cgtmagazine"/>
    <m/>
    <m/>
    <m/>
    <m/>
    <m/>
    <m/>
    <m/>
    <m/>
    <s v="No"/>
    <n v="47"/>
    <m/>
    <m/>
    <x v="1"/>
    <d v="2018-12-18T17:40:03.000"/>
    <s v="Are you a #retailer or #consumergoods professional looking to learn how to better utilize your #data &amp;amp; #analytics? Join us at #RCAS19! _x000a_Registration is open! Save your spot and get #earlybird pricing_x000a_Visit https://t.co/bzdfAiZsXO https://t.co/J2rC1a6v67"/>
    <s v="https://events.ensembleiq.com/rcas-2019"/>
    <s v="ensembleiq.com"/>
    <x v="4"/>
    <s v="https://pbs.twimg.com/media/Dut2jKkX4AAg7nr.jpg"/>
    <s v="https://pbs.twimg.com/media/Dut2jKkX4AAg7nr.jpg"/>
    <x v="19"/>
    <s v="https://twitter.com/#!/cgtmagazine/status/1075083284600840192"/>
    <m/>
    <m/>
    <s v="1075083284600840192"/>
    <m/>
    <b v="0"/>
    <n v="2"/>
    <s v=""/>
    <b v="0"/>
    <s v="en"/>
    <m/>
    <s v=""/>
    <b v="0"/>
    <n v="0"/>
    <s v=""/>
    <s v="Buffer"/>
    <b v="0"/>
    <s v="1075083284600840192"/>
    <s v="Tweet"/>
    <n v="0"/>
    <n v="0"/>
    <m/>
    <m/>
    <m/>
    <m/>
    <m/>
    <m/>
    <m/>
    <m/>
    <n v="2"/>
    <s v="1"/>
    <s v="1"/>
    <n v="1"/>
    <n v="3.0303030303030303"/>
    <n v="0"/>
    <n v="0"/>
    <n v="0"/>
    <n v="0"/>
    <n v="32"/>
    <n v="96.96969696969697"/>
    <n v="33"/>
  </r>
  <r>
    <s v="cgtmagazine"/>
    <s v="cgtmagazine"/>
    <m/>
    <m/>
    <m/>
    <m/>
    <m/>
    <m/>
    <m/>
    <m/>
    <s v="No"/>
    <n v="48"/>
    <m/>
    <m/>
    <x v="1"/>
    <d v="2018-12-27T17:40:03.000"/>
    <s v="🤔 Did you know that 41% of #retailers &amp;amp; 39% of #consumergoods companies are missing a well articulated analytics strategy? Join us &amp;amp; learn how to unleash #data &amp;amp; #analytics to drive your #competitive advantage. Visit https://t.co/nZJWnWXKA8 to learn more &amp;amp; to register! #RCAS19 https://t.co/13GGDgtWO9"/>
    <s v="https://events.ensembleiq.com/rcas-2019/208595"/>
    <s v="ensembleiq.com"/>
    <x v="5"/>
    <s v="https://pbs.twimg.com/media/DvcM269XcAA5asj.jpg"/>
    <s v="https://pbs.twimg.com/media/DvcM269XcAA5asj.jpg"/>
    <x v="20"/>
    <s v="https://twitter.com/#!/cgtmagazine/status/1078344775475097601"/>
    <m/>
    <m/>
    <s v="1078344775475097601"/>
    <m/>
    <b v="0"/>
    <n v="2"/>
    <s v=""/>
    <b v="0"/>
    <s v="en"/>
    <m/>
    <s v=""/>
    <b v="0"/>
    <n v="0"/>
    <s v=""/>
    <s v="Buffer"/>
    <b v="0"/>
    <s v="1078344775475097601"/>
    <s v="Tweet"/>
    <n v="0"/>
    <n v="0"/>
    <m/>
    <m/>
    <m/>
    <m/>
    <m/>
    <m/>
    <m/>
    <m/>
    <n v="2"/>
    <s v="1"/>
    <s v="1"/>
    <n v="3"/>
    <n v="7.142857142857143"/>
    <n v="1"/>
    <n v="2.380952380952381"/>
    <n v="0"/>
    <n v="0"/>
    <n v="38"/>
    <n v="90.47619047619048"/>
    <n v="42"/>
  </r>
  <r>
    <s v="simoneknaap"/>
    <s v="cgtmagazine"/>
    <m/>
    <m/>
    <m/>
    <m/>
    <m/>
    <m/>
    <m/>
    <m/>
    <s v="No"/>
    <n v="49"/>
    <m/>
    <m/>
    <x v="0"/>
    <d v="2018-12-28T19:14:01.000"/>
    <s v="RT @CGTMagazine: 🤔 Did you know that 41% of #retailers &amp;amp; 39% of #consumergoods companies are missing a well articulated analytics strategy?…"/>
    <m/>
    <m/>
    <x v="6"/>
    <m/>
    <s v="http://pbs.twimg.com/profile_images/785535689819561984/X5KiijPc_normal.jpg"/>
    <x v="21"/>
    <s v="https://twitter.com/#!/simoneknaap/status/1078730807588593666"/>
    <m/>
    <m/>
    <s v="1078730807588593666"/>
    <m/>
    <b v="0"/>
    <n v="0"/>
    <s v=""/>
    <b v="0"/>
    <s v="en"/>
    <m/>
    <s v=""/>
    <b v="0"/>
    <n v="1"/>
    <s v="1078344775475097601"/>
    <s v="Buffer"/>
    <b v="0"/>
    <s v="1078344775475097601"/>
    <s v="Tweet"/>
    <n v="0"/>
    <n v="0"/>
    <m/>
    <m/>
    <m/>
    <m/>
    <m/>
    <m/>
    <m/>
    <m/>
    <n v="1"/>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1"/>
        <item x="0"/>
        <item x="2"/>
        <item x="3"/>
        <item x="5"/>
        <item x="8"/>
        <item x="11"/>
        <item x="14"/>
        <item x="19"/>
        <item x="17"/>
        <item x="15"/>
        <item x="4"/>
        <item x="9"/>
        <item x="6"/>
        <item x="12"/>
        <item x="7"/>
        <item x="10"/>
        <item x="13"/>
        <item x="16"/>
        <item x="18"/>
        <item x="20"/>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
        <i x="3" s="1"/>
        <i x="2" s="1"/>
        <i x="1" s="1"/>
        <i x="4" s="1"/>
        <i x="6"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9" totalsRowShown="0" headerRowDxfId="396" dataDxfId="395">
  <autoFilter ref="A2:BL49"/>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7" totalsRowShown="0" headerRowDxfId="266" dataDxfId="265">
  <autoFilter ref="A2:C7"/>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7" totalsRowShown="0" headerRowDxfId="259" dataDxfId="258">
  <autoFilter ref="A1:J7"/>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0:J14" totalsRowShown="0" headerRowDxfId="247" dataDxfId="246">
  <autoFilter ref="A10:J14"/>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7:J27" totalsRowShown="0" headerRowDxfId="235" dataDxfId="234">
  <autoFilter ref="A17:J27"/>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0:J40" totalsRowShown="0" headerRowDxfId="222" dataDxfId="221">
  <autoFilter ref="A30:J40"/>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3:J53" totalsRowShown="0" headerRowDxfId="209" dataDxfId="208">
  <autoFilter ref="A43:J53"/>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6:J57" totalsRowShown="0" headerRowDxfId="196" dataDxfId="195">
  <autoFilter ref="A56:J57"/>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9:J69" totalsRowShown="0" headerRowDxfId="193" dataDxfId="192">
  <autoFilter ref="A59:J69"/>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2:J82" totalsRowShown="0" headerRowDxfId="170" dataDxfId="169">
  <autoFilter ref="A72:J82"/>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7" totalsRowShown="0" headerRowDxfId="343" dataDxfId="342">
  <autoFilter ref="A2:BS27"/>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52" totalsRowShown="0" headerRowDxfId="147" dataDxfId="146">
  <autoFilter ref="A1:G15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9" totalsRowShown="0" headerRowDxfId="138" dataDxfId="137">
  <autoFilter ref="A1:L13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4" totalsRowShown="0" headerRowDxfId="64" dataDxfId="63">
  <autoFilter ref="A2:BL2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297" dataDxfId="296">
  <autoFilter ref="A1:C26"/>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pblackshaw/status/1073476995999326209" TargetMode="External" /><Relationship Id="rId2" Type="http://schemas.openxmlformats.org/officeDocument/2006/relationships/hyperlink" Target="https://twitter.com/pblackshaw/status/1073476995999326209" TargetMode="External" /><Relationship Id="rId3" Type="http://schemas.openxmlformats.org/officeDocument/2006/relationships/hyperlink" Target="https://twitter.com/pblackshaw/status/1073476995999326209" TargetMode="External" /><Relationship Id="rId4" Type="http://schemas.openxmlformats.org/officeDocument/2006/relationships/hyperlink" Target="http://share.postbeyond.com/88hf6" TargetMode="External" /><Relationship Id="rId5" Type="http://schemas.openxmlformats.org/officeDocument/2006/relationships/hyperlink" Target="http://share.postbeyond.com/88hf6" TargetMode="External" /><Relationship Id="rId6" Type="http://schemas.openxmlformats.org/officeDocument/2006/relationships/hyperlink" Target="https://twitter.com/pblackshaw/status/1073476995999326209" TargetMode="External" /><Relationship Id="rId7" Type="http://schemas.openxmlformats.org/officeDocument/2006/relationships/hyperlink" Target="https://twitter.com/pblackshaw/status/1073476995999326209" TargetMode="External" /><Relationship Id="rId8" Type="http://schemas.openxmlformats.org/officeDocument/2006/relationships/hyperlink" Target="http://share.postbeyond.com/88hf6" TargetMode="External" /><Relationship Id="rId9" Type="http://schemas.openxmlformats.org/officeDocument/2006/relationships/hyperlink" Target="https://twitter.com/pblackshaw/status/1073476995999326209" TargetMode="External" /><Relationship Id="rId10" Type="http://schemas.openxmlformats.org/officeDocument/2006/relationships/hyperlink" Target="https://twitter.com/pblackshaw/status/1073476995999326209" TargetMode="External" /><Relationship Id="rId11" Type="http://schemas.openxmlformats.org/officeDocument/2006/relationships/hyperlink" Target="http://share.postbeyond.com/88hf6" TargetMode="External" /><Relationship Id="rId12" Type="http://schemas.openxmlformats.org/officeDocument/2006/relationships/hyperlink" Target="https://www.nxtbook.com/nxtbooks/ensembleiq/pg_201812/index.php?utm_campaign=social&amp;utm_source=Pgrocer%20Shelving#/94" TargetMode="External" /><Relationship Id="rId13" Type="http://schemas.openxmlformats.org/officeDocument/2006/relationships/hyperlink" Target="https://www.nxtbook.com/nxtbooks/ensembleiq/pg_201812/index.php?utm_campaign=social&amp;utm_source=Pgrocer%20Shelving#/94" TargetMode="External" /><Relationship Id="rId14" Type="http://schemas.openxmlformats.org/officeDocument/2006/relationships/hyperlink" Target="https://www.nxtbook.com/nxtbooks/ensembleiq/pg_201812/index.php?utm_campaign=social&amp;utm_source=Pgrocer%20Shelving#/94" TargetMode="External" /><Relationship Id="rId15" Type="http://schemas.openxmlformats.org/officeDocument/2006/relationships/hyperlink" Target="https://www.nxtbook.com/nxtbooks/ensembleiq/pg_201812/index.php?utm_campaign=social&amp;utm_source=Pgrocer%20Shelving#/94" TargetMode="External" /><Relationship Id="rId16" Type="http://schemas.openxmlformats.org/officeDocument/2006/relationships/hyperlink" Target="https://www.nxtbook.com/nxtbooks/ensembleiq/pg_201812/index.php?utm_campaign=social&amp;utm_source=Pgrocer%20Shelving#/94" TargetMode="External" /><Relationship Id="rId17" Type="http://schemas.openxmlformats.org/officeDocument/2006/relationships/hyperlink" Target="https://www.nxtbook.com/nxtbooks/ensembleiq/pg_201812/index.php?utm_campaign=social&amp;utm_source=Pgrocer%20Shelving#/94" TargetMode="External" /><Relationship Id="rId18" Type="http://schemas.openxmlformats.org/officeDocument/2006/relationships/hyperlink" Target="https://www.nxtbook.com/nxtbooks/ensembleiq/pg_201812/index.php?utm_campaign=social&amp;utm_source=Pgrocer%20Shelving#/94" TargetMode="External" /><Relationship Id="rId19" Type="http://schemas.openxmlformats.org/officeDocument/2006/relationships/hyperlink" Target="https://www.nxtbook.com/nxtbooks/ensembleiq/pg_201812/index.php?utm_campaign=social&amp;utm_source=Pgrocer%20Shelving#/94" TargetMode="External" /><Relationship Id="rId20" Type="http://schemas.openxmlformats.org/officeDocument/2006/relationships/hyperlink" Target="https://www.nxtbook.com/nxtbooks/ensembleiq/pg_201812/index.php?utm_campaign=social&amp;utm_source=Pgrocer%20Shelving#/94" TargetMode="External" /><Relationship Id="rId21" Type="http://schemas.openxmlformats.org/officeDocument/2006/relationships/hyperlink" Target="https://www.nxtbook.com/nxtbooks/ensembleiq/pg_201812/index.php?utm_campaign=social&amp;utm_source=Pgrocer%20Shelving#/94" TargetMode="External" /><Relationship Id="rId22" Type="http://schemas.openxmlformats.org/officeDocument/2006/relationships/hyperlink" Target="https://www.nxtbook.com/nxtbooks/ensembleiq/pg_201812/index.php?utm_campaign=social&amp;utm_source=Pgrocer%20Shelving#/94" TargetMode="External" /><Relationship Id="rId23" Type="http://schemas.openxmlformats.org/officeDocument/2006/relationships/hyperlink" Target="https://www.nxtbook.com/nxtbooks/ensembleiq/pg_201812/index.php?utm_campaign=social&amp;utm_source=Pgrocer%20Shelving#/94" TargetMode="External" /><Relationship Id="rId24" Type="http://schemas.openxmlformats.org/officeDocument/2006/relationships/hyperlink" Target="https://www.nxtbook.com/nxtbooks/ensembleiq/pg_201812/index.php?utm_campaign=social&amp;utm_source=Pgrocer%20Shelving#/94" TargetMode="External" /><Relationship Id="rId25" Type="http://schemas.openxmlformats.org/officeDocument/2006/relationships/hyperlink" Target="https://www.nxtbook.com/nxtbooks/ensembleiq/pg_201812/index.php?utm_campaign=social&amp;utm_source=Pgrocer%20Shelving#/94" TargetMode="External" /><Relationship Id="rId26" Type="http://schemas.openxmlformats.org/officeDocument/2006/relationships/hyperlink" Target="https://www.nxtbook.com/nxtbooks/ensembleiq/pg_201812/index.php?utm_campaign=social&amp;utm_source=Pgrocer%20Shelving#/94" TargetMode="External" /><Relationship Id="rId27" Type="http://schemas.openxmlformats.org/officeDocument/2006/relationships/hyperlink" Target="https://www.nxtbook.com/nxtbooks/ensembleiq/pg_201812/index.php?utm_campaign=social&amp;utm_source=Pgrocer%20Shelving#/94" TargetMode="External" /><Relationship Id="rId28" Type="http://schemas.openxmlformats.org/officeDocument/2006/relationships/hyperlink" Target="https://www.nxtbook.com/nxtbooks/ensembleiq/pg_201812/index.php?utm_campaign=social&amp;utm_source=Pgrocer%20Shelving#/94" TargetMode="External" /><Relationship Id="rId29" Type="http://schemas.openxmlformats.org/officeDocument/2006/relationships/hyperlink" Target="https://www.nxtbook.com/nxtbooks/ensembleiq/pg_201812/index.php?utm_campaign=social&amp;utm_source=Pgrocer%20Shelving#/94" TargetMode="External" /><Relationship Id="rId30" Type="http://schemas.openxmlformats.org/officeDocument/2006/relationships/hyperlink" Target="https://www.nxtbook.com/nxtbooks/ensembleiq/pg_201812/index.php?utm_campaign=social&amp;utm_source=Pgrocer%20Shelving#/94" TargetMode="External" /><Relationship Id="rId31" Type="http://schemas.openxmlformats.org/officeDocument/2006/relationships/hyperlink" Target="https://www.nxtbook.com/nxtbooks/ensembleiq/pg_201812/index.php?utm_campaign=social&amp;utm_source=Pgrocer%20Shelving#/94" TargetMode="External" /><Relationship Id="rId32" Type="http://schemas.openxmlformats.org/officeDocument/2006/relationships/hyperlink" Target="https://www.nxtbook.com/nxtbooks/ensembleiq/pg_201812/index.php?utm_campaign=social&amp;utm_source=Pgrocer%20Shelving#/94" TargetMode="External" /><Relationship Id="rId33"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34"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35"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36" Type="http://schemas.openxmlformats.org/officeDocument/2006/relationships/hyperlink" Target="https://events.ensembleiq.com/rcas-2019" TargetMode="External" /><Relationship Id="rId37" Type="http://schemas.openxmlformats.org/officeDocument/2006/relationships/hyperlink" Target="https://events.ensembleiq.com/rcas-2019/208595" TargetMode="External" /><Relationship Id="rId38" Type="http://schemas.openxmlformats.org/officeDocument/2006/relationships/hyperlink" Target="https://pbs.twimg.com/media/Du8hVUwWwAABq0v.png" TargetMode="External" /><Relationship Id="rId39" Type="http://schemas.openxmlformats.org/officeDocument/2006/relationships/hyperlink" Target="https://pbs.twimg.com/media/Du8hVUwWwAABq0v.png" TargetMode="External" /><Relationship Id="rId40" Type="http://schemas.openxmlformats.org/officeDocument/2006/relationships/hyperlink" Target="https://pbs.twimg.com/media/Dut2jKkX4AAg7nr.jpg" TargetMode="External" /><Relationship Id="rId41" Type="http://schemas.openxmlformats.org/officeDocument/2006/relationships/hyperlink" Target="https://pbs.twimg.com/media/DvcM269XcAA5asj.jpg" TargetMode="External" /><Relationship Id="rId42" Type="http://schemas.openxmlformats.org/officeDocument/2006/relationships/hyperlink" Target="http://pbs.twimg.com/profile_images/1210606123/Hackers___Founders_Dec_2010_IBJ_normal.jpg" TargetMode="External" /><Relationship Id="rId43" Type="http://schemas.openxmlformats.org/officeDocument/2006/relationships/hyperlink" Target="http://pbs.twimg.com/profile_images/1210606123/Hackers___Founders_Dec_2010_IBJ_normal.jpg" TargetMode="External" /><Relationship Id="rId44" Type="http://schemas.openxmlformats.org/officeDocument/2006/relationships/hyperlink" Target="http://pbs.twimg.com/profile_images/1210606123/Hackers___Founders_Dec_2010_IBJ_normal.jpg" TargetMode="External" /><Relationship Id="rId45" Type="http://schemas.openxmlformats.org/officeDocument/2006/relationships/hyperlink" Target="http://pbs.twimg.com/profile_images/1037894341518344192/YBYyT1Wl_normal.jpg" TargetMode="External" /><Relationship Id="rId46" Type="http://schemas.openxmlformats.org/officeDocument/2006/relationships/hyperlink" Target="http://pbs.twimg.com/profile_images/1037894341518344192/YBYyT1Wl_normal.jpg" TargetMode="External" /><Relationship Id="rId47" Type="http://schemas.openxmlformats.org/officeDocument/2006/relationships/hyperlink" Target="http://pbs.twimg.com/profile_images/1210606123/Hackers___Founders_Dec_2010_IBJ_normal.jpg" TargetMode="External" /><Relationship Id="rId48" Type="http://schemas.openxmlformats.org/officeDocument/2006/relationships/hyperlink" Target="http://pbs.twimg.com/profile_images/476565222615154689/2Mch7k3s_normal.jpeg" TargetMode="External" /><Relationship Id="rId49" Type="http://schemas.openxmlformats.org/officeDocument/2006/relationships/hyperlink" Target="http://pbs.twimg.com/profile_images/1210606123/Hackers___Founders_Dec_2010_IBJ_normal.jpg" TargetMode="External" /><Relationship Id="rId50" Type="http://schemas.openxmlformats.org/officeDocument/2006/relationships/hyperlink" Target="http://pbs.twimg.com/profile_images/1037894341518344192/YBYyT1Wl_normal.jpg" TargetMode="External" /><Relationship Id="rId51" Type="http://schemas.openxmlformats.org/officeDocument/2006/relationships/hyperlink" Target="http://pbs.twimg.com/profile_images/476565222615154689/2Mch7k3s_normal.jpeg" TargetMode="External" /><Relationship Id="rId52" Type="http://schemas.openxmlformats.org/officeDocument/2006/relationships/hyperlink" Target="http://pbs.twimg.com/profile_images/1210606123/Hackers___Founders_Dec_2010_IBJ_normal.jpg" TargetMode="External" /><Relationship Id="rId53" Type="http://schemas.openxmlformats.org/officeDocument/2006/relationships/hyperlink" Target="http://pbs.twimg.com/profile_images/476565222615154689/2Mch7k3s_normal.jpeg" TargetMode="External" /><Relationship Id="rId54" Type="http://schemas.openxmlformats.org/officeDocument/2006/relationships/hyperlink" Target="http://pbs.twimg.com/profile_images/1210606123/Hackers___Founders_Dec_2010_IBJ_normal.jpg" TargetMode="External" /><Relationship Id="rId55" Type="http://schemas.openxmlformats.org/officeDocument/2006/relationships/hyperlink" Target="http://pbs.twimg.com/profile_images/476565222615154689/2Mch7k3s_normal.jpeg" TargetMode="External" /><Relationship Id="rId56" Type="http://schemas.openxmlformats.org/officeDocument/2006/relationships/hyperlink" Target="http://pbs.twimg.com/profile_images/476565222615154689/2Mch7k3s_normal.jpeg" TargetMode="External" /><Relationship Id="rId57" Type="http://schemas.openxmlformats.org/officeDocument/2006/relationships/hyperlink" Target="http://pbs.twimg.com/profile_images/1037894341518344192/YBYyT1Wl_normal.jpg" TargetMode="External" /><Relationship Id="rId58" Type="http://schemas.openxmlformats.org/officeDocument/2006/relationships/hyperlink" Target="http://pbs.twimg.com/profile_images/454620516427366400/sn6De6AL_normal.png" TargetMode="External" /><Relationship Id="rId59" Type="http://schemas.openxmlformats.org/officeDocument/2006/relationships/hyperlink" Target="http://pbs.twimg.com/profile_images/990979447288422400/qQsFGN0s_normal.jpg" TargetMode="External" /><Relationship Id="rId60" Type="http://schemas.openxmlformats.org/officeDocument/2006/relationships/hyperlink" Target="http://pbs.twimg.com/profile_images/990979447288422400/qQsFGN0s_normal.jpg" TargetMode="External" /><Relationship Id="rId61" Type="http://schemas.openxmlformats.org/officeDocument/2006/relationships/hyperlink" Target="http://pbs.twimg.com/profile_images/990979447288422400/qQsFGN0s_normal.jpg" TargetMode="External" /><Relationship Id="rId62" Type="http://schemas.openxmlformats.org/officeDocument/2006/relationships/hyperlink" Target="http://pbs.twimg.com/profile_images/913474449764229120/i0db650C_normal.jpg" TargetMode="External" /><Relationship Id="rId63" Type="http://schemas.openxmlformats.org/officeDocument/2006/relationships/hyperlink" Target="http://pbs.twimg.com/profile_images/913474449764229120/i0db650C_normal.jpg" TargetMode="External" /><Relationship Id="rId64" Type="http://schemas.openxmlformats.org/officeDocument/2006/relationships/hyperlink" Target="http://pbs.twimg.com/profile_images/913474449764229120/i0db650C_normal.jpg" TargetMode="External" /><Relationship Id="rId65" Type="http://schemas.openxmlformats.org/officeDocument/2006/relationships/hyperlink" Target="http://pbs.twimg.com/profile_images/913474449764229120/i0db650C_normal.jpg" TargetMode="External" /><Relationship Id="rId66" Type="http://schemas.openxmlformats.org/officeDocument/2006/relationships/hyperlink" Target="http://pbs.twimg.com/profile_images/913474449764229120/i0db650C_normal.jpg" TargetMode="External" /><Relationship Id="rId67" Type="http://schemas.openxmlformats.org/officeDocument/2006/relationships/hyperlink" Target="http://pbs.twimg.com/profile_images/867376582356348928/ro9uWozk_normal.jpg" TargetMode="External" /><Relationship Id="rId68" Type="http://schemas.openxmlformats.org/officeDocument/2006/relationships/hyperlink" Target="http://pbs.twimg.com/profile_images/867376582356348928/ro9uWozk_normal.jpg" TargetMode="External" /><Relationship Id="rId69" Type="http://schemas.openxmlformats.org/officeDocument/2006/relationships/hyperlink" Target="http://pbs.twimg.com/profile_images/867376582356348928/ro9uWozk_normal.jpg" TargetMode="External" /><Relationship Id="rId70" Type="http://schemas.openxmlformats.org/officeDocument/2006/relationships/hyperlink" Target="http://pbs.twimg.com/profile_images/867376582356348928/ro9uWozk_normal.jpg" TargetMode="External" /><Relationship Id="rId71" Type="http://schemas.openxmlformats.org/officeDocument/2006/relationships/hyperlink" Target="http://pbs.twimg.com/profile_images/867376582356348928/ro9uWozk_normal.jpg" TargetMode="External" /><Relationship Id="rId72" Type="http://schemas.openxmlformats.org/officeDocument/2006/relationships/hyperlink" Target="http://pbs.twimg.com/profile_images/1062340228990427136/jG8oLc8q_normal.jpg" TargetMode="External" /><Relationship Id="rId73" Type="http://schemas.openxmlformats.org/officeDocument/2006/relationships/hyperlink" Target="http://pbs.twimg.com/profile_images/1062340228990427136/jG8oLc8q_normal.jpg" TargetMode="External" /><Relationship Id="rId74" Type="http://schemas.openxmlformats.org/officeDocument/2006/relationships/hyperlink" Target="http://pbs.twimg.com/profile_images/1062340228990427136/jG8oLc8q_normal.jpg" TargetMode="External" /><Relationship Id="rId75" Type="http://schemas.openxmlformats.org/officeDocument/2006/relationships/hyperlink" Target="http://pbs.twimg.com/profile_images/1062340228990427136/jG8oLc8q_normal.jpg" TargetMode="External" /><Relationship Id="rId76" Type="http://schemas.openxmlformats.org/officeDocument/2006/relationships/hyperlink" Target="http://pbs.twimg.com/profile_images/1062340228990427136/jG8oLc8q_normal.jpg" TargetMode="External" /><Relationship Id="rId77" Type="http://schemas.openxmlformats.org/officeDocument/2006/relationships/hyperlink" Target="http://pbs.twimg.com/profile_images/755410995233849344/4mZK81Ib_normal.jpg" TargetMode="External" /><Relationship Id="rId78" Type="http://schemas.openxmlformats.org/officeDocument/2006/relationships/hyperlink" Target="http://pbs.twimg.com/profile_images/755410995233849344/4mZK81Ib_normal.jpg" TargetMode="External" /><Relationship Id="rId79" Type="http://schemas.openxmlformats.org/officeDocument/2006/relationships/hyperlink" Target="https://pbs.twimg.com/media/Du8hVUwWwAABq0v.png" TargetMode="External" /><Relationship Id="rId80" Type="http://schemas.openxmlformats.org/officeDocument/2006/relationships/hyperlink" Target="http://pbs.twimg.com/profile_images/755410995233849344/4mZK81Ib_normal.jpg" TargetMode="External" /><Relationship Id="rId81" Type="http://schemas.openxmlformats.org/officeDocument/2006/relationships/hyperlink" Target="http://pbs.twimg.com/profile_images/755410995233849344/4mZK81Ib_normal.jpg" TargetMode="External" /><Relationship Id="rId82" Type="http://schemas.openxmlformats.org/officeDocument/2006/relationships/hyperlink" Target="https://pbs.twimg.com/media/Du8hVUwWwAABq0v.png" TargetMode="External" /><Relationship Id="rId83" Type="http://schemas.openxmlformats.org/officeDocument/2006/relationships/hyperlink" Target="http://pbs.twimg.com/profile_images/936246179104546816/vPnBBHn-_normal.jpg" TargetMode="External" /><Relationship Id="rId84" Type="http://schemas.openxmlformats.org/officeDocument/2006/relationships/hyperlink" Target="http://pbs.twimg.com/profile_images/936246179104546816/vPnBBHn-_normal.jpg" TargetMode="External" /><Relationship Id="rId85" Type="http://schemas.openxmlformats.org/officeDocument/2006/relationships/hyperlink" Target="http://pbs.twimg.com/profile_images/936246179104546816/vPnBBHn-_normal.jpg" TargetMode="External" /><Relationship Id="rId86" Type="http://schemas.openxmlformats.org/officeDocument/2006/relationships/hyperlink" Target="https://pbs.twimg.com/media/Dut2jKkX4AAg7nr.jpg" TargetMode="External" /><Relationship Id="rId87" Type="http://schemas.openxmlformats.org/officeDocument/2006/relationships/hyperlink" Target="https://pbs.twimg.com/media/DvcM269XcAA5asj.jpg" TargetMode="External" /><Relationship Id="rId88" Type="http://schemas.openxmlformats.org/officeDocument/2006/relationships/hyperlink" Target="http://pbs.twimg.com/profile_images/785535689819561984/X5KiijPc_normal.jpg" TargetMode="External" /><Relationship Id="rId89" Type="http://schemas.openxmlformats.org/officeDocument/2006/relationships/hyperlink" Target="https://twitter.com/#!/rammeld7/status/1073602000112234496" TargetMode="External" /><Relationship Id="rId90" Type="http://schemas.openxmlformats.org/officeDocument/2006/relationships/hyperlink" Target="https://twitter.com/#!/rammeld7/status/1073602000112234496" TargetMode="External" /><Relationship Id="rId91" Type="http://schemas.openxmlformats.org/officeDocument/2006/relationships/hyperlink" Target="https://twitter.com/#!/rammeld7/status/1073602000112234496" TargetMode="External" /><Relationship Id="rId92" Type="http://schemas.openxmlformats.org/officeDocument/2006/relationships/hyperlink" Target="https://twitter.com/#!/jamessciales/status/1073563956776554496" TargetMode="External" /><Relationship Id="rId93" Type="http://schemas.openxmlformats.org/officeDocument/2006/relationships/hyperlink" Target="https://twitter.com/#!/jamessciales/status/1073563956776554496" TargetMode="External" /><Relationship Id="rId94" Type="http://schemas.openxmlformats.org/officeDocument/2006/relationships/hyperlink" Target="https://twitter.com/#!/rammeld7/status/1073602000112234496" TargetMode="External" /><Relationship Id="rId95" Type="http://schemas.openxmlformats.org/officeDocument/2006/relationships/hyperlink" Target="https://twitter.com/#!/crazytequilaguy/status/1074029115248963584" TargetMode="External" /><Relationship Id="rId96" Type="http://schemas.openxmlformats.org/officeDocument/2006/relationships/hyperlink" Target="https://twitter.com/#!/rammeld7/status/1073602000112234496" TargetMode="External" /><Relationship Id="rId97" Type="http://schemas.openxmlformats.org/officeDocument/2006/relationships/hyperlink" Target="https://twitter.com/#!/jamessciales/status/1073563956776554496" TargetMode="External" /><Relationship Id="rId98" Type="http://schemas.openxmlformats.org/officeDocument/2006/relationships/hyperlink" Target="https://twitter.com/#!/crazytequilaguy/status/1074029115248963584" TargetMode="External" /><Relationship Id="rId99" Type="http://schemas.openxmlformats.org/officeDocument/2006/relationships/hyperlink" Target="https://twitter.com/#!/rammeld7/status/1073602000112234496" TargetMode="External" /><Relationship Id="rId100" Type="http://schemas.openxmlformats.org/officeDocument/2006/relationships/hyperlink" Target="https://twitter.com/#!/crazytequilaguy/status/1074029115248963584" TargetMode="External" /><Relationship Id="rId101" Type="http://schemas.openxmlformats.org/officeDocument/2006/relationships/hyperlink" Target="https://twitter.com/#!/rammeld7/status/1073602000112234496" TargetMode="External" /><Relationship Id="rId102" Type="http://schemas.openxmlformats.org/officeDocument/2006/relationships/hyperlink" Target="https://twitter.com/#!/crazytequilaguy/status/1074029115248963584" TargetMode="External" /><Relationship Id="rId103" Type="http://schemas.openxmlformats.org/officeDocument/2006/relationships/hyperlink" Target="https://twitter.com/#!/crazytequilaguy/status/1074029115248963584" TargetMode="External" /><Relationship Id="rId104" Type="http://schemas.openxmlformats.org/officeDocument/2006/relationships/hyperlink" Target="https://twitter.com/#!/jamessciales/status/1073563956776554496" TargetMode="External" /><Relationship Id="rId105" Type="http://schemas.openxmlformats.org/officeDocument/2006/relationships/hyperlink" Target="https://twitter.com/#!/tcs_digital/status/1074261518005428225" TargetMode="External" /><Relationship Id="rId106" Type="http://schemas.openxmlformats.org/officeDocument/2006/relationships/hyperlink" Target="https://twitter.com/#!/secureretail1/status/1075323702403915776" TargetMode="External" /><Relationship Id="rId107" Type="http://schemas.openxmlformats.org/officeDocument/2006/relationships/hyperlink" Target="https://twitter.com/#!/secureretail1/status/1075323702403915776" TargetMode="External" /><Relationship Id="rId108" Type="http://schemas.openxmlformats.org/officeDocument/2006/relationships/hyperlink" Target="https://twitter.com/#!/secureretail1/status/1075323702403915776" TargetMode="External" /><Relationship Id="rId109" Type="http://schemas.openxmlformats.org/officeDocument/2006/relationships/hyperlink" Target="https://twitter.com/#!/mrbames/status/1074985150293991424" TargetMode="External" /><Relationship Id="rId110" Type="http://schemas.openxmlformats.org/officeDocument/2006/relationships/hyperlink" Target="https://twitter.com/#!/mrbames/status/1075347529607340032" TargetMode="External" /><Relationship Id="rId111" Type="http://schemas.openxmlformats.org/officeDocument/2006/relationships/hyperlink" Target="https://twitter.com/#!/mrbames/status/1075347529607340032" TargetMode="External" /><Relationship Id="rId112" Type="http://schemas.openxmlformats.org/officeDocument/2006/relationships/hyperlink" Target="https://twitter.com/#!/mrbames/status/1076072308459163649" TargetMode="External" /><Relationship Id="rId113" Type="http://schemas.openxmlformats.org/officeDocument/2006/relationships/hyperlink" Target="https://twitter.com/#!/mrbames/status/1076072308459163649" TargetMode="External" /><Relationship Id="rId114" Type="http://schemas.openxmlformats.org/officeDocument/2006/relationships/hyperlink" Target="https://twitter.com/#!/dsimanauskiene/status/1074995202199314432" TargetMode="External" /><Relationship Id="rId115" Type="http://schemas.openxmlformats.org/officeDocument/2006/relationships/hyperlink" Target="https://twitter.com/#!/dsimanauskiene/status/1075342495360434176" TargetMode="External" /><Relationship Id="rId116" Type="http://schemas.openxmlformats.org/officeDocument/2006/relationships/hyperlink" Target="https://twitter.com/#!/dsimanauskiene/status/1075342495360434176" TargetMode="External" /><Relationship Id="rId117" Type="http://schemas.openxmlformats.org/officeDocument/2006/relationships/hyperlink" Target="https://twitter.com/#!/dsimanauskiene/status/1076082368925089792" TargetMode="External" /><Relationship Id="rId118" Type="http://schemas.openxmlformats.org/officeDocument/2006/relationships/hyperlink" Target="https://twitter.com/#!/dsimanauskiene/status/1076082368925089792" TargetMode="External" /><Relationship Id="rId119" Type="http://schemas.openxmlformats.org/officeDocument/2006/relationships/hyperlink" Target="https://twitter.com/#!/kuhnkemark/status/1074997836327079942" TargetMode="External" /><Relationship Id="rId120" Type="http://schemas.openxmlformats.org/officeDocument/2006/relationships/hyperlink" Target="https://twitter.com/#!/kuhnkemark/status/1075361402192302081" TargetMode="External" /><Relationship Id="rId121" Type="http://schemas.openxmlformats.org/officeDocument/2006/relationships/hyperlink" Target="https://twitter.com/#!/kuhnkemark/status/1075361402192302081" TargetMode="External" /><Relationship Id="rId122" Type="http://schemas.openxmlformats.org/officeDocument/2006/relationships/hyperlink" Target="https://twitter.com/#!/kuhnkemark/status/1076085070010769408" TargetMode="External" /><Relationship Id="rId123" Type="http://schemas.openxmlformats.org/officeDocument/2006/relationships/hyperlink" Target="https://twitter.com/#!/kuhnkemark/status/1076085070010769408" TargetMode="External" /><Relationship Id="rId124" Type="http://schemas.openxmlformats.org/officeDocument/2006/relationships/hyperlink" Target="https://twitter.com/#!/displaydata/status/1075050111070339075" TargetMode="External" /><Relationship Id="rId125" Type="http://schemas.openxmlformats.org/officeDocument/2006/relationships/hyperlink" Target="https://twitter.com/#!/displaydata/status/1075314949340229632" TargetMode="External" /><Relationship Id="rId126" Type="http://schemas.openxmlformats.org/officeDocument/2006/relationships/hyperlink" Target="https://twitter.com/#!/displaydata/status/1076115488399331328" TargetMode="External" /><Relationship Id="rId127" Type="http://schemas.openxmlformats.org/officeDocument/2006/relationships/hyperlink" Target="https://twitter.com/#!/displaydata/status/1075050111070339075" TargetMode="External" /><Relationship Id="rId128" Type="http://schemas.openxmlformats.org/officeDocument/2006/relationships/hyperlink" Target="https://twitter.com/#!/displaydata/status/1075314949340229632" TargetMode="External" /><Relationship Id="rId129" Type="http://schemas.openxmlformats.org/officeDocument/2006/relationships/hyperlink" Target="https://twitter.com/#!/displaydata/status/1076115488399331328" TargetMode="External" /><Relationship Id="rId130" Type="http://schemas.openxmlformats.org/officeDocument/2006/relationships/hyperlink" Target="https://twitter.com/#!/hrg_inc/status/1075118680260927490" TargetMode="External" /><Relationship Id="rId131" Type="http://schemas.openxmlformats.org/officeDocument/2006/relationships/hyperlink" Target="https://twitter.com/#!/hrg_inc/status/1075118680260927490" TargetMode="External" /><Relationship Id="rId132" Type="http://schemas.openxmlformats.org/officeDocument/2006/relationships/hyperlink" Target="https://twitter.com/#!/hrg_inc/status/1076130561276690432" TargetMode="External" /><Relationship Id="rId133" Type="http://schemas.openxmlformats.org/officeDocument/2006/relationships/hyperlink" Target="https://twitter.com/#!/cgtmagazine/status/1075083284600840192" TargetMode="External" /><Relationship Id="rId134" Type="http://schemas.openxmlformats.org/officeDocument/2006/relationships/hyperlink" Target="https://twitter.com/#!/cgtmagazine/status/1078344775475097601" TargetMode="External" /><Relationship Id="rId135" Type="http://schemas.openxmlformats.org/officeDocument/2006/relationships/hyperlink" Target="https://twitter.com/#!/simoneknaap/status/1078730807588593666" TargetMode="External" /><Relationship Id="rId136" Type="http://schemas.openxmlformats.org/officeDocument/2006/relationships/hyperlink" Target="https://api.twitter.com/1.1/geo/id/018929347840059e.json" TargetMode="External" /><Relationship Id="rId137" Type="http://schemas.openxmlformats.org/officeDocument/2006/relationships/hyperlink" Target="https://api.twitter.com/1.1/geo/id/018929347840059e.json" TargetMode="External" /><Relationship Id="rId138" Type="http://schemas.openxmlformats.org/officeDocument/2006/relationships/hyperlink" Target="https://api.twitter.com/1.1/geo/id/018929347840059e.json" TargetMode="External" /><Relationship Id="rId139" Type="http://schemas.openxmlformats.org/officeDocument/2006/relationships/hyperlink" Target="https://api.twitter.com/1.1/geo/id/018929347840059e.json" TargetMode="External" /><Relationship Id="rId140" Type="http://schemas.openxmlformats.org/officeDocument/2006/relationships/hyperlink" Target="https://api.twitter.com/1.1/geo/id/018929347840059e.json" TargetMode="External" /><Relationship Id="rId141" Type="http://schemas.openxmlformats.org/officeDocument/2006/relationships/hyperlink" Target="https://api.twitter.com/1.1/geo/id/018929347840059e.json" TargetMode="External" /><Relationship Id="rId142" Type="http://schemas.openxmlformats.org/officeDocument/2006/relationships/hyperlink" Target="https://api.twitter.com/1.1/geo/id/018929347840059e.json" TargetMode="External" /><Relationship Id="rId143" Type="http://schemas.openxmlformats.org/officeDocument/2006/relationships/comments" Target="../comments1.xml" /><Relationship Id="rId144" Type="http://schemas.openxmlformats.org/officeDocument/2006/relationships/vmlDrawing" Target="../drawings/vmlDrawing1.vml" /><Relationship Id="rId145" Type="http://schemas.openxmlformats.org/officeDocument/2006/relationships/table" Target="../tables/table1.xml" /><Relationship Id="rId1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pblackshaw/status/1073476995999326209" TargetMode="External" /><Relationship Id="rId2" Type="http://schemas.openxmlformats.org/officeDocument/2006/relationships/hyperlink" Target="http://share.postbeyond.com/88hf6" TargetMode="External" /><Relationship Id="rId3" Type="http://schemas.openxmlformats.org/officeDocument/2006/relationships/hyperlink" Target="https://www.nxtbook.com/nxtbooks/ensembleiq/pg_201812/index.php?utm_campaign=social&amp;utm_source=Pgrocer%20Shelving#/94" TargetMode="External" /><Relationship Id="rId4" Type="http://schemas.openxmlformats.org/officeDocument/2006/relationships/hyperlink" Target="https://www.nxtbook.com/nxtbooks/ensembleiq/pg_201812/index.php?utm_campaign=social&amp;utm_source=Pgrocer%20Shelving#/94" TargetMode="External" /><Relationship Id="rId5" Type="http://schemas.openxmlformats.org/officeDocument/2006/relationships/hyperlink" Target="https://www.nxtbook.com/nxtbooks/ensembleiq/pg_201812/index.php?utm_campaign=social&amp;utm_source=Pgrocer%20Shelving#/94" TargetMode="External" /><Relationship Id="rId6" Type="http://schemas.openxmlformats.org/officeDocument/2006/relationships/hyperlink" Target="https://www.nxtbook.com/nxtbooks/ensembleiq/pg_201812/index.php?utm_campaign=social&amp;utm_source=Pgrocer%20Shelving#/94" TargetMode="External" /><Relationship Id="rId7" Type="http://schemas.openxmlformats.org/officeDocument/2006/relationships/hyperlink" Target="https://www.nxtbook.com/nxtbooks/ensembleiq/pg_201812/index.php?utm_campaign=social&amp;utm_source=Pgrocer%20Shelving#/94" TargetMode="External" /><Relationship Id="rId8" Type="http://schemas.openxmlformats.org/officeDocument/2006/relationships/hyperlink" Target="https://www.nxtbook.com/nxtbooks/ensembleiq/pg_201812/index.php?utm_campaign=social&amp;utm_source=Pgrocer%20Shelving#/94" TargetMode="External" /><Relationship Id="rId9" Type="http://schemas.openxmlformats.org/officeDocument/2006/relationships/hyperlink" Target="https://www.nxtbook.com/nxtbooks/ensembleiq/pg_201812/index.php?utm_campaign=social&amp;utm_source=Pgrocer%20Shelving#/94" TargetMode="External" /><Relationship Id="rId10" Type="http://schemas.openxmlformats.org/officeDocument/2006/relationships/hyperlink" Target="https://www.nxtbook.com/nxtbooks/ensembleiq/pg_201812/index.php?utm_campaign=social&amp;utm_source=Pgrocer%20Shelving#/94" TargetMode="External" /><Relationship Id="rId11" Type="http://schemas.openxmlformats.org/officeDocument/2006/relationships/hyperlink" Target="https://www.nxtbook.com/nxtbooks/ensembleiq/pg_201812/index.php?utm_campaign=social&amp;utm_source=Pgrocer%20Shelving#/94" TargetMode="External" /><Relationship Id="rId12" Type="http://schemas.openxmlformats.org/officeDocument/2006/relationships/hyperlink" Target="https://www.nxtbook.com/nxtbooks/ensembleiq/pg_201812/index.php?utm_campaign=social&amp;utm_source=Pgrocer%20Shelving#/94" TargetMode="External" /><Relationship Id="rId13" Type="http://schemas.openxmlformats.org/officeDocument/2006/relationships/hyperlink" Target="https://www.nxtbook.com/nxtbooks/ensembleiq/pg_201812/index.php?utm_campaign=social&amp;utm_source=Pgrocer%20Shelving#/94" TargetMode="External" /><Relationship Id="rId14" Type="http://schemas.openxmlformats.org/officeDocument/2006/relationships/hyperlink" Target="https://www.nxtbook.com/nxtbooks/ensembleiq/pg_201812/index.php?utm_campaign=social&amp;utm_source=Pgrocer%20Shelving#/94" TargetMode="External" /><Relationship Id="rId15"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16"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17" Type="http://schemas.openxmlformats.org/officeDocument/2006/relationships/hyperlink" Target="https://events.ensembleiq.com/rcas-2019" TargetMode="External" /><Relationship Id="rId18" Type="http://schemas.openxmlformats.org/officeDocument/2006/relationships/hyperlink" Target="https://events.ensembleiq.com/rcas-2019/208595" TargetMode="External" /><Relationship Id="rId19" Type="http://schemas.openxmlformats.org/officeDocument/2006/relationships/hyperlink" Target="https://pbs.twimg.com/media/Du8hVUwWwAABq0v.png" TargetMode="External" /><Relationship Id="rId20" Type="http://schemas.openxmlformats.org/officeDocument/2006/relationships/hyperlink" Target="https://pbs.twimg.com/media/Dut2jKkX4AAg7nr.jpg" TargetMode="External" /><Relationship Id="rId21" Type="http://schemas.openxmlformats.org/officeDocument/2006/relationships/hyperlink" Target="https://pbs.twimg.com/media/DvcM269XcAA5asj.jpg" TargetMode="External" /><Relationship Id="rId22" Type="http://schemas.openxmlformats.org/officeDocument/2006/relationships/hyperlink" Target="http://pbs.twimg.com/profile_images/1210606123/Hackers___Founders_Dec_2010_IBJ_normal.jpg" TargetMode="External" /><Relationship Id="rId23" Type="http://schemas.openxmlformats.org/officeDocument/2006/relationships/hyperlink" Target="http://pbs.twimg.com/profile_images/1037894341518344192/YBYyT1Wl_normal.jpg" TargetMode="External" /><Relationship Id="rId24" Type="http://schemas.openxmlformats.org/officeDocument/2006/relationships/hyperlink" Target="http://pbs.twimg.com/profile_images/476565222615154689/2Mch7k3s_normal.jpeg" TargetMode="External" /><Relationship Id="rId25" Type="http://schemas.openxmlformats.org/officeDocument/2006/relationships/hyperlink" Target="http://pbs.twimg.com/profile_images/454620516427366400/sn6De6AL_normal.png" TargetMode="External" /><Relationship Id="rId26" Type="http://schemas.openxmlformats.org/officeDocument/2006/relationships/hyperlink" Target="http://pbs.twimg.com/profile_images/990979447288422400/qQsFGN0s_normal.jpg" TargetMode="External" /><Relationship Id="rId27" Type="http://schemas.openxmlformats.org/officeDocument/2006/relationships/hyperlink" Target="http://pbs.twimg.com/profile_images/913474449764229120/i0db650C_normal.jpg" TargetMode="External" /><Relationship Id="rId28" Type="http://schemas.openxmlformats.org/officeDocument/2006/relationships/hyperlink" Target="http://pbs.twimg.com/profile_images/913474449764229120/i0db650C_normal.jpg" TargetMode="External" /><Relationship Id="rId29" Type="http://schemas.openxmlformats.org/officeDocument/2006/relationships/hyperlink" Target="http://pbs.twimg.com/profile_images/913474449764229120/i0db650C_normal.jpg" TargetMode="External" /><Relationship Id="rId30" Type="http://schemas.openxmlformats.org/officeDocument/2006/relationships/hyperlink" Target="http://pbs.twimg.com/profile_images/867376582356348928/ro9uWozk_normal.jpg" TargetMode="External" /><Relationship Id="rId31" Type="http://schemas.openxmlformats.org/officeDocument/2006/relationships/hyperlink" Target="http://pbs.twimg.com/profile_images/867376582356348928/ro9uWozk_normal.jpg" TargetMode="External" /><Relationship Id="rId32" Type="http://schemas.openxmlformats.org/officeDocument/2006/relationships/hyperlink" Target="http://pbs.twimg.com/profile_images/867376582356348928/ro9uWozk_normal.jpg" TargetMode="External" /><Relationship Id="rId33" Type="http://schemas.openxmlformats.org/officeDocument/2006/relationships/hyperlink" Target="http://pbs.twimg.com/profile_images/1062340228990427136/jG8oLc8q_normal.jpg" TargetMode="External" /><Relationship Id="rId34" Type="http://schemas.openxmlformats.org/officeDocument/2006/relationships/hyperlink" Target="http://pbs.twimg.com/profile_images/1062340228990427136/jG8oLc8q_normal.jpg" TargetMode="External" /><Relationship Id="rId35" Type="http://schemas.openxmlformats.org/officeDocument/2006/relationships/hyperlink" Target="http://pbs.twimg.com/profile_images/1062340228990427136/jG8oLc8q_normal.jpg" TargetMode="External" /><Relationship Id="rId36" Type="http://schemas.openxmlformats.org/officeDocument/2006/relationships/hyperlink" Target="http://pbs.twimg.com/profile_images/755410995233849344/4mZK81Ib_normal.jpg" TargetMode="External" /><Relationship Id="rId37" Type="http://schemas.openxmlformats.org/officeDocument/2006/relationships/hyperlink" Target="http://pbs.twimg.com/profile_images/755410995233849344/4mZK81Ib_normal.jpg" TargetMode="External" /><Relationship Id="rId38" Type="http://schemas.openxmlformats.org/officeDocument/2006/relationships/hyperlink" Target="https://pbs.twimg.com/media/Du8hVUwWwAABq0v.png" TargetMode="External" /><Relationship Id="rId39" Type="http://schemas.openxmlformats.org/officeDocument/2006/relationships/hyperlink" Target="http://pbs.twimg.com/profile_images/936246179104546816/vPnBBHn-_normal.jpg" TargetMode="External" /><Relationship Id="rId40" Type="http://schemas.openxmlformats.org/officeDocument/2006/relationships/hyperlink" Target="http://pbs.twimg.com/profile_images/936246179104546816/vPnBBHn-_normal.jpg" TargetMode="External" /><Relationship Id="rId41" Type="http://schemas.openxmlformats.org/officeDocument/2006/relationships/hyperlink" Target="https://pbs.twimg.com/media/Dut2jKkX4AAg7nr.jpg" TargetMode="External" /><Relationship Id="rId42" Type="http://schemas.openxmlformats.org/officeDocument/2006/relationships/hyperlink" Target="https://pbs.twimg.com/media/DvcM269XcAA5asj.jpg" TargetMode="External" /><Relationship Id="rId43" Type="http://schemas.openxmlformats.org/officeDocument/2006/relationships/hyperlink" Target="http://pbs.twimg.com/profile_images/785535689819561984/X5KiijPc_normal.jpg" TargetMode="External" /><Relationship Id="rId44" Type="http://schemas.openxmlformats.org/officeDocument/2006/relationships/hyperlink" Target="https://twitter.com/#!/rammeld7/status/1073602000112234496" TargetMode="External" /><Relationship Id="rId45" Type="http://schemas.openxmlformats.org/officeDocument/2006/relationships/hyperlink" Target="https://twitter.com/#!/jamessciales/status/1073563956776554496" TargetMode="External" /><Relationship Id="rId46" Type="http://schemas.openxmlformats.org/officeDocument/2006/relationships/hyperlink" Target="https://twitter.com/#!/crazytequilaguy/status/1074029115248963584" TargetMode="External" /><Relationship Id="rId47" Type="http://schemas.openxmlformats.org/officeDocument/2006/relationships/hyperlink" Target="https://twitter.com/#!/tcs_digital/status/1074261518005428225" TargetMode="External" /><Relationship Id="rId48" Type="http://schemas.openxmlformats.org/officeDocument/2006/relationships/hyperlink" Target="https://twitter.com/#!/secureretail1/status/1075323702403915776" TargetMode="External" /><Relationship Id="rId49" Type="http://schemas.openxmlformats.org/officeDocument/2006/relationships/hyperlink" Target="https://twitter.com/#!/mrbames/status/1074985150293991424" TargetMode="External" /><Relationship Id="rId50" Type="http://schemas.openxmlformats.org/officeDocument/2006/relationships/hyperlink" Target="https://twitter.com/#!/mrbames/status/1075347529607340032" TargetMode="External" /><Relationship Id="rId51" Type="http://schemas.openxmlformats.org/officeDocument/2006/relationships/hyperlink" Target="https://twitter.com/#!/mrbames/status/1076072308459163649" TargetMode="External" /><Relationship Id="rId52" Type="http://schemas.openxmlformats.org/officeDocument/2006/relationships/hyperlink" Target="https://twitter.com/#!/dsimanauskiene/status/1074995202199314432" TargetMode="External" /><Relationship Id="rId53" Type="http://schemas.openxmlformats.org/officeDocument/2006/relationships/hyperlink" Target="https://twitter.com/#!/dsimanauskiene/status/1075342495360434176" TargetMode="External" /><Relationship Id="rId54" Type="http://schemas.openxmlformats.org/officeDocument/2006/relationships/hyperlink" Target="https://twitter.com/#!/dsimanauskiene/status/1076082368925089792" TargetMode="External" /><Relationship Id="rId55" Type="http://schemas.openxmlformats.org/officeDocument/2006/relationships/hyperlink" Target="https://twitter.com/#!/kuhnkemark/status/1074997836327079942" TargetMode="External" /><Relationship Id="rId56" Type="http://schemas.openxmlformats.org/officeDocument/2006/relationships/hyperlink" Target="https://twitter.com/#!/kuhnkemark/status/1075361402192302081" TargetMode="External" /><Relationship Id="rId57" Type="http://schemas.openxmlformats.org/officeDocument/2006/relationships/hyperlink" Target="https://twitter.com/#!/kuhnkemark/status/1076085070010769408" TargetMode="External" /><Relationship Id="rId58" Type="http://schemas.openxmlformats.org/officeDocument/2006/relationships/hyperlink" Target="https://twitter.com/#!/displaydata/status/1075050111070339075" TargetMode="External" /><Relationship Id="rId59" Type="http://schemas.openxmlformats.org/officeDocument/2006/relationships/hyperlink" Target="https://twitter.com/#!/displaydata/status/1075314949340229632" TargetMode="External" /><Relationship Id="rId60" Type="http://schemas.openxmlformats.org/officeDocument/2006/relationships/hyperlink" Target="https://twitter.com/#!/displaydata/status/1076115488399331328" TargetMode="External" /><Relationship Id="rId61" Type="http://schemas.openxmlformats.org/officeDocument/2006/relationships/hyperlink" Target="https://twitter.com/#!/hrg_inc/status/1075118680260927490" TargetMode="External" /><Relationship Id="rId62" Type="http://schemas.openxmlformats.org/officeDocument/2006/relationships/hyperlink" Target="https://twitter.com/#!/hrg_inc/status/1076130561276690432" TargetMode="External" /><Relationship Id="rId63" Type="http://schemas.openxmlformats.org/officeDocument/2006/relationships/hyperlink" Target="https://twitter.com/#!/cgtmagazine/status/1075083284600840192" TargetMode="External" /><Relationship Id="rId64" Type="http://schemas.openxmlformats.org/officeDocument/2006/relationships/hyperlink" Target="https://twitter.com/#!/cgtmagazine/status/1078344775475097601" TargetMode="External" /><Relationship Id="rId65" Type="http://schemas.openxmlformats.org/officeDocument/2006/relationships/hyperlink" Target="https://twitter.com/#!/simoneknaap/status/1078730807588593666" TargetMode="External" /><Relationship Id="rId66" Type="http://schemas.openxmlformats.org/officeDocument/2006/relationships/hyperlink" Target="https://api.twitter.com/1.1/geo/id/018929347840059e.json" TargetMode="External" /><Relationship Id="rId67" Type="http://schemas.openxmlformats.org/officeDocument/2006/relationships/comments" Target="../comments12.xml" /><Relationship Id="rId68" Type="http://schemas.openxmlformats.org/officeDocument/2006/relationships/vmlDrawing" Target="../drawings/vmlDrawing6.vml" /><Relationship Id="rId69" Type="http://schemas.openxmlformats.org/officeDocument/2006/relationships/table" Target="../tables/table22.xml" /><Relationship Id="rId7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nfosys.com/" TargetMode="External" /><Relationship Id="rId2" Type="http://schemas.openxmlformats.org/officeDocument/2006/relationships/hyperlink" Target="http://powderkeg.com/" TargetMode="External" /><Relationship Id="rId3" Type="http://schemas.openxmlformats.org/officeDocument/2006/relationships/hyperlink" Target="http://techpoint.org/" TargetMode="External" /><Relationship Id="rId4" Type="http://schemas.openxmlformats.org/officeDocument/2006/relationships/hyperlink" Target="https://www.linkedin.com/in/jamessciales" TargetMode="External" /><Relationship Id="rId5" Type="http://schemas.openxmlformats.org/officeDocument/2006/relationships/hyperlink" Target="https://t.co/uCTIxyGb7T" TargetMode="External" /><Relationship Id="rId6" Type="http://schemas.openxmlformats.org/officeDocument/2006/relationships/hyperlink" Target="http://www.hospitalitytech.com/" TargetMode="External" /><Relationship Id="rId7" Type="http://schemas.openxmlformats.org/officeDocument/2006/relationships/hyperlink" Target="https://t.co/f6ptUOnhaw" TargetMode="External" /><Relationship Id="rId8" Type="http://schemas.openxmlformats.org/officeDocument/2006/relationships/hyperlink" Target="http://t.co/QNnB52XXOz" TargetMode="External" /><Relationship Id="rId9" Type="http://schemas.openxmlformats.org/officeDocument/2006/relationships/hyperlink" Target="http://t.co/NchSXvwAIj" TargetMode="External" /><Relationship Id="rId10" Type="http://schemas.openxmlformats.org/officeDocument/2006/relationships/hyperlink" Target="http://t.co/NqjvQfwQoU" TargetMode="External" /><Relationship Id="rId11" Type="http://schemas.openxmlformats.org/officeDocument/2006/relationships/hyperlink" Target="https://t.co/TbVyA2OxTQ" TargetMode="External" /><Relationship Id="rId12" Type="http://schemas.openxmlformats.org/officeDocument/2006/relationships/hyperlink" Target="http://t.co/bCNfuhN8PR" TargetMode="External" /><Relationship Id="rId13" Type="http://schemas.openxmlformats.org/officeDocument/2006/relationships/hyperlink" Target="https://t.co/bCNfuhN8PR" TargetMode="External" /><Relationship Id="rId14" Type="http://schemas.openxmlformats.org/officeDocument/2006/relationships/hyperlink" Target="http://www.progressivegrocer.com/" TargetMode="External" /><Relationship Id="rId15" Type="http://schemas.openxmlformats.org/officeDocument/2006/relationships/hyperlink" Target="https://t.co/2gJRnAKA8E" TargetMode="External" /><Relationship Id="rId16" Type="http://schemas.openxmlformats.org/officeDocument/2006/relationships/hyperlink" Target="http://t.co/kaWM7w6OPK" TargetMode="External" /><Relationship Id="rId17" Type="http://schemas.openxmlformats.org/officeDocument/2006/relationships/hyperlink" Target="http://t.co/GPQmR2B5bS" TargetMode="External" /><Relationship Id="rId18" Type="http://schemas.openxmlformats.org/officeDocument/2006/relationships/hyperlink" Target="http://www.drugstorenews.com/" TargetMode="External" /><Relationship Id="rId19" Type="http://schemas.openxmlformats.org/officeDocument/2006/relationships/hyperlink" Target="http://risnews.edgl.com/home" TargetMode="External" /><Relationship Id="rId20" Type="http://schemas.openxmlformats.org/officeDocument/2006/relationships/hyperlink" Target="https://pbs.twimg.com/profile_banners/14462907/1539750643" TargetMode="External" /><Relationship Id="rId21" Type="http://schemas.openxmlformats.org/officeDocument/2006/relationships/hyperlink" Target="https://pbs.twimg.com/profile_banners/141220659/1543512014" TargetMode="External" /><Relationship Id="rId22" Type="http://schemas.openxmlformats.org/officeDocument/2006/relationships/hyperlink" Target="https://pbs.twimg.com/profile_banners/75017032/1525110614" TargetMode="External" /><Relationship Id="rId23" Type="http://schemas.openxmlformats.org/officeDocument/2006/relationships/hyperlink" Target="https://pbs.twimg.com/profile_banners/20622308/1430707772" TargetMode="External" /><Relationship Id="rId24" Type="http://schemas.openxmlformats.org/officeDocument/2006/relationships/hyperlink" Target="https://pbs.twimg.com/profile_banners/63552370/1501513013" TargetMode="External" /><Relationship Id="rId25" Type="http://schemas.openxmlformats.org/officeDocument/2006/relationships/hyperlink" Target="https://pbs.twimg.com/profile_banners/763778486146310145/1524498989" TargetMode="External" /><Relationship Id="rId26" Type="http://schemas.openxmlformats.org/officeDocument/2006/relationships/hyperlink" Target="https://pbs.twimg.com/profile_banners/19007524/1407874528" TargetMode="External" /><Relationship Id="rId27" Type="http://schemas.openxmlformats.org/officeDocument/2006/relationships/hyperlink" Target="https://pbs.twimg.com/profile_banners/106752032/1401392666" TargetMode="External" /><Relationship Id="rId28" Type="http://schemas.openxmlformats.org/officeDocument/2006/relationships/hyperlink" Target="https://pbs.twimg.com/profile_banners/2433228584/1540533344" TargetMode="External" /><Relationship Id="rId29" Type="http://schemas.openxmlformats.org/officeDocument/2006/relationships/hyperlink" Target="https://pbs.twimg.com/profile_banners/328962967/1525103710" TargetMode="External" /><Relationship Id="rId30" Type="http://schemas.openxmlformats.org/officeDocument/2006/relationships/hyperlink" Target="https://pbs.twimg.com/profile_banners/1842259873/1404297461" TargetMode="External" /><Relationship Id="rId31" Type="http://schemas.openxmlformats.org/officeDocument/2006/relationships/hyperlink" Target="https://pbs.twimg.com/profile_banners/1933971234/1501514439" TargetMode="External" /><Relationship Id="rId32" Type="http://schemas.openxmlformats.org/officeDocument/2006/relationships/hyperlink" Target="https://pbs.twimg.com/profile_banners/847787443369775109/1492596114" TargetMode="External" /><Relationship Id="rId33" Type="http://schemas.openxmlformats.org/officeDocument/2006/relationships/hyperlink" Target="https://pbs.twimg.com/profile_banners/25840746/1544544248" TargetMode="External" /><Relationship Id="rId34" Type="http://schemas.openxmlformats.org/officeDocument/2006/relationships/hyperlink" Target="https://pbs.twimg.com/profile_banners/2541227456/1525859194" TargetMode="External" /><Relationship Id="rId35" Type="http://schemas.openxmlformats.org/officeDocument/2006/relationships/hyperlink" Target="https://pbs.twimg.com/profile_banners/1062334178971340805/1542117681" TargetMode="External" /><Relationship Id="rId36" Type="http://schemas.openxmlformats.org/officeDocument/2006/relationships/hyperlink" Target="https://pbs.twimg.com/profile_banners/20460872/1526934326" TargetMode="External" /><Relationship Id="rId37" Type="http://schemas.openxmlformats.org/officeDocument/2006/relationships/hyperlink" Target="https://pbs.twimg.com/profile_banners/580259049/1410538537" TargetMode="External" /><Relationship Id="rId38" Type="http://schemas.openxmlformats.org/officeDocument/2006/relationships/hyperlink" Target="https://pbs.twimg.com/profile_banners/20067285/1520860857" TargetMode="External" /><Relationship Id="rId39" Type="http://schemas.openxmlformats.org/officeDocument/2006/relationships/hyperlink" Target="https://pbs.twimg.com/profile_banners/282134662/1382118237"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3/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5/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5/bg.png" TargetMode="External" /><Relationship Id="rId51" Type="http://schemas.openxmlformats.org/officeDocument/2006/relationships/hyperlink" Target="http://abs.twimg.com/images/themes/theme9/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6/bg.gif" TargetMode="External" /><Relationship Id="rId61" Type="http://schemas.openxmlformats.org/officeDocument/2006/relationships/hyperlink" Target="http://pbs.twimg.com/profile_background_images/703063069/0f5d1bf220521cd28a097b37272b9fff.jpe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pbs.twimg.com/profile_images/1210606123/Hackers___Founders_Dec_2010_IBJ_normal.jpg" TargetMode="External" /><Relationship Id="rId65" Type="http://schemas.openxmlformats.org/officeDocument/2006/relationships/hyperlink" Target="http://pbs.twimg.com/profile_images/1038267972312293376/XdOucHk9_normal.jpg" TargetMode="External" /><Relationship Id="rId66" Type="http://schemas.openxmlformats.org/officeDocument/2006/relationships/hyperlink" Target="http://pbs.twimg.com/profile_images/890674229288460288/gQ6vY7L7_normal.jpg" TargetMode="External" /><Relationship Id="rId67" Type="http://schemas.openxmlformats.org/officeDocument/2006/relationships/hyperlink" Target="http://pbs.twimg.com/profile_images/990399866676436992/XtoOlLZ5_normal.jpg" TargetMode="External" /><Relationship Id="rId68" Type="http://schemas.openxmlformats.org/officeDocument/2006/relationships/hyperlink" Target="http://pbs.twimg.com/profile_images/1037894341518344192/YBYyT1Wl_normal.jpg" TargetMode="External" /><Relationship Id="rId69" Type="http://schemas.openxmlformats.org/officeDocument/2006/relationships/hyperlink" Target="http://pbs.twimg.com/profile_images/420588815636381696/T4Wtmive_normal.jpeg" TargetMode="External" /><Relationship Id="rId70" Type="http://schemas.openxmlformats.org/officeDocument/2006/relationships/hyperlink" Target="http://pbs.twimg.com/profile_images/631115940650881024/lvCM2Ih6_normal.jpg" TargetMode="External" /><Relationship Id="rId71" Type="http://schemas.openxmlformats.org/officeDocument/2006/relationships/hyperlink" Target="http://pbs.twimg.com/profile_images/785837445929656321/ddKXBDpW_normal.jpg" TargetMode="External" /><Relationship Id="rId72" Type="http://schemas.openxmlformats.org/officeDocument/2006/relationships/hyperlink" Target="http://pbs.twimg.com/profile_images/476565222615154689/2Mch7k3s_normal.jpeg" TargetMode="External" /><Relationship Id="rId73" Type="http://schemas.openxmlformats.org/officeDocument/2006/relationships/hyperlink" Target="http://pbs.twimg.com/profile_images/763785096436461568/Gmu9I3qZ_normal.jpg" TargetMode="External" /><Relationship Id="rId74" Type="http://schemas.openxmlformats.org/officeDocument/2006/relationships/hyperlink" Target="http://pbs.twimg.com/profile_images/71209706/rlogo_normal.jpg" TargetMode="External" /><Relationship Id="rId75" Type="http://schemas.openxmlformats.org/officeDocument/2006/relationships/hyperlink" Target="http://pbs.twimg.com/profile_images/472101385899483136/Hiey8bNM_normal.jpeg" TargetMode="External" /><Relationship Id="rId76" Type="http://schemas.openxmlformats.org/officeDocument/2006/relationships/hyperlink" Target="http://pbs.twimg.com/profile_images/454620516427366400/sn6De6AL_normal.png" TargetMode="External" /><Relationship Id="rId77" Type="http://schemas.openxmlformats.org/officeDocument/2006/relationships/hyperlink" Target="http://pbs.twimg.com/profile_images/990979447288422400/qQsFGN0s_normal.jpg" TargetMode="External" /><Relationship Id="rId78" Type="http://schemas.openxmlformats.org/officeDocument/2006/relationships/hyperlink" Target="http://abs.twimg.com/sticky/default_profile_images/default_profile_1_normal.png" TargetMode="External" /><Relationship Id="rId79" Type="http://schemas.openxmlformats.org/officeDocument/2006/relationships/hyperlink" Target="http://pbs.twimg.com/profile_images/700410755473149952/9br6ZoAf_normal.jpg" TargetMode="External" /><Relationship Id="rId80" Type="http://schemas.openxmlformats.org/officeDocument/2006/relationships/hyperlink" Target="http://pbs.twimg.com/profile_images/755410995233849344/4mZK81Ib_normal.jpg" TargetMode="External" /><Relationship Id="rId81" Type="http://schemas.openxmlformats.org/officeDocument/2006/relationships/hyperlink" Target="http://pbs.twimg.com/profile_images/913474449764229120/i0db650C_normal.jpg" TargetMode="External" /><Relationship Id="rId82" Type="http://schemas.openxmlformats.org/officeDocument/2006/relationships/hyperlink" Target="http://pbs.twimg.com/profile_images/941402228732186624/ujSMhmvZ_normal.jpg" TargetMode="External" /><Relationship Id="rId83" Type="http://schemas.openxmlformats.org/officeDocument/2006/relationships/hyperlink" Target="http://pbs.twimg.com/profile_images/867376582356348928/ro9uWozk_normal.jpg" TargetMode="External" /><Relationship Id="rId84" Type="http://schemas.openxmlformats.org/officeDocument/2006/relationships/hyperlink" Target="http://pbs.twimg.com/profile_images/1062340228990427136/jG8oLc8q_normal.jpg" TargetMode="External" /><Relationship Id="rId85" Type="http://schemas.openxmlformats.org/officeDocument/2006/relationships/hyperlink" Target="http://pbs.twimg.com/profile_images/936246179104546816/vPnBBHn-_normal.jpg" TargetMode="External" /><Relationship Id="rId86" Type="http://schemas.openxmlformats.org/officeDocument/2006/relationships/hyperlink" Target="http://pbs.twimg.com/profile_images/510447824958279680/UIsiSyvt_normal.png" TargetMode="External" /><Relationship Id="rId87" Type="http://schemas.openxmlformats.org/officeDocument/2006/relationships/hyperlink" Target="http://pbs.twimg.com/profile_images/1072917948162076672/PQKmEpxW_normal.jpg" TargetMode="External" /><Relationship Id="rId88" Type="http://schemas.openxmlformats.org/officeDocument/2006/relationships/hyperlink" Target="http://pbs.twimg.com/profile_images/785535689819561984/X5KiijPc_normal.jpg" TargetMode="External" /><Relationship Id="rId89" Type="http://schemas.openxmlformats.org/officeDocument/2006/relationships/hyperlink" Target="https://twitter.com/rammeld7" TargetMode="External" /><Relationship Id="rId90" Type="http://schemas.openxmlformats.org/officeDocument/2006/relationships/hyperlink" Target="https://twitter.com/infosys" TargetMode="External" /><Relationship Id="rId91" Type="http://schemas.openxmlformats.org/officeDocument/2006/relationships/hyperlink" Target="https://twitter.com/powderkegco" TargetMode="External" /><Relationship Id="rId92" Type="http://schemas.openxmlformats.org/officeDocument/2006/relationships/hyperlink" Target="https://twitter.com/techpointind" TargetMode="External" /><Relationship Id="rId93" Type="http://schemas.openxmlformats.org/officeDocument/2006/relationships/hyperlink" Target="https://twitter.com/jamessciales" TargetMode="External" /><Relationship Id="rId94" Type="http://schemas.openxmlformats.org/officeDocument/2006/relationships/hyperlink" Target="https://twitter.com/sahiranand" TargetMode="External" /><Relationship Id="rId95" Type="http://schemas.openxmlformats.org/officeDocument/2006/relationships/hyperlink" Target="https://twitter.com/seetahariharan" TargetMode="External" /><Relationship Id="rId96" Type="http://schemas.openxmlformats.org/officeDocument/2006/relationships/hyperlink" Target="https://twitter.com/htmagazine" TargetMode="External" /><Relationship Id="rId97" Type="http://schemas.openxmlformats.org/officeDocument/2006/relationships/hyperlink" Target="https://twitter.com/crazytequilaguy" TargetMode="External" /><Relationship Id="rId98" Type="http://schemas.openxmlformats.org/officeDocument/2006/relationships/hyperlink" Target="https://twitter.com/ensembleiq" TargetMode="External" /><Relationship Id="rId99" Type="http://schemas.openxmlformats.org/officeDocument/2006/relationships/hyperlink" Target="https://twitter.com/risnewsinsights" TargetMode="External" /><Relationship Id="rId100" Type="http://schemas.openxmlformats.org/officeDocument/2006/relationships/hyperlink" Target="https://twitter.com/cgtmagazine" TargetMode="External" /><Relationship Id="rId101" Type="http://schemas.openxmlformats.org/officeDocument/2006/relationships/hyperlink" Target="https://twitter.com/tcs_digital" TargetMode="External" /><Relationship Id="rId102" Type="http://schemas.openxmlformats.org/officeDocument/2006/relationships/hyperlink" Target="https://twitter.com/secureretail1" TargetMode="External" /><Relationship Id="rId103" Type="http://schemas.openxmlformats.org/officeDocument/2006/relationships/hyperlink" Target="https://twitter.com/pgro" TargetMode="External" /><Relationship Id="rId104" Type="http://schemas.openxmlformats.org/officeDocument/2006/relationships/hyperlink" Target="https://twitter.com/paulmilner9" TargetMode="External" /><Relationship Id="rId105" Type="http://schemas.openxmlformats.org/officeDocument/2006/relationships/hyperlink" Target="https://twitter.com/displaydata" TargetMode="External" /><Relationship Id="rId106" Type="http://schemas.openxmlformats.org/officeDocument/2006/relationships/hyperlink" Target="https://twitter.com/mrbames" TargetMode="External" /><Relationship Id="rId107" Type="http://schemas.openxmlformats.org/officeDocument/2006/relationships/hyperlink" Target="https://twitter.com/pgrocer" TargetMode="External" /><Relationship Id="rId108" Type="http://schemas.openxmlformats.org/officeDocument/2006/relationships/hyperlink" Target="https://twitter.com/dsimanauskiene" TargetMode="External" /><Relationship Id="rId109" Type="http://schemas.openxmlformats.org/officeDocument/2006/relationships/hyperlink" Target="https://twitter.com/kuhnkemark" TargetMode="External" /><Relationship Id="rId110" Type="http://schemas.openxmlformats.org/officeDocument/2006/relationships/hyperlink" Target="https://twitter.com/hrg_inc" TargetMode="External" /><Relationship Id="rId111" Type="http://schemas.openxmlformats.org/officeDocument/2006/relationships/hyperlink" Target="https://twitter.com/zimsusa" TargetMode="External" /><Relationship Id="rId112" Type="http://schemas.openxmlformats.org/officeDocument/2006/relationships/hyperlink" Target="https://twitter.com/drugstorenews" TargetMode="External" /><Relationship Id="rId113" Type="http://schemas.openxmlformats.org/officeDocument/2006/relationships/hyperlink" Target="https://twitter.com/simoneknaap" TargetMode="External" /><Relationship Id="rId114" Type="http://schemas.openxmlformats.org/officeDocument/2006/relationships/comments" Target="../comments2.xml" /><Relationship Id="rId115" Type="http://schemas.openxmlformats.org/officeDocument/2006/relationships/vmlDrawing" Target="../drawings/vmlDrawing2.vml" /><Relationship Id="rId116" Type="http://schemas.openxmlformats.org/officeDocument/2006/relationships/table" Target="../tables/table2.xml" /><Relationship Id="rId1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nxtbook.com/nxtbooks/ensembleiq/pg_201812/index.php?utm_campaign=social&amp;utm_source=Pgrocer%20Shelving#/94" TargetMode="External" /><Relationship Id="rId2"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3" Type="http://schemas.openxmlformats.org/officeDocument/2006/relationships/hyperlink" Target="http://share.postbeyond.com/88hf6" TargetMode="External" /><Relationship Id="rId4" Type="http://schemas.openxmlformats.org/officeDocument/2006/relationships/hyperlink" Target="https://events.ensembleiq.com/rcas-2019/208595" TargetMode="External" /><Relationship Id="rId5" Type="http://schemas.openxmlformats.org/officeDocument/2006/relationships/hyperlink" Target="https://events.ensembleiq.com/rcas-2019" TargetMode="External" /><Relationship Id="rId6" Type="http://schemas.openxmlformats.org/officeDocument/2006/relationships/hyperlink" Target="https://twitter.com/pblackshaw/status/1073476995999326209" TargetMode="External" /><Relationship Id="rId7" Type="http://schemas.openxmlformats.org/officeDocument/2006/relationships/hyperlink" Target="https://events.ensembleiq.com/rcas-2019/208595" TargetMode="External" /><Relationship Id="rId8" Type="http://schemas.openxmlformats.org/officeDocument/2006/relationships/hyperlink" Target="https://events.ensembleiq.com/rcas-2019" TargetMode="External" /><Relationship Id="rId9" Type="http://schemas.openxmlformats.org/officeDocument/2006/relationships/hyperlink" Target="https://twitter.com/pblackshaw/status/1073476995999326209" TargetMode="External" /><Relationship Id="rId10" Type="http://schemas.openxmlformats.org/officeDocument/2006/relationships/hyperlink" Target="https://www.nxtbook.com/nxtbooks/ensembleiq/pg_201812/index.php?utm_campaign=social&amp;utm_source=Pgrocer%20Shelving#/94" TargetMode="External" /><Relationship Id="rId11" Type="http://schemas.openxmlformats.org/officeDocument/2006/relationships/hyperlink" Target="http://share.postbeyond.com/88hf6" TargetMode="External" /><Relationship Id="rId12" Type="http://schemas.openxmlformats.org/officeDocument/2006/relationships/hyperlink" Target="http://www.nxtbook.com/nxtbooks/ensembleiq/dsn_201810/index.php?utm_source=All+Associates&amp;utm_campaign=5776355e18-Hamacher_Company_News01_2016_COPY_01&amp;utm_medium=email&amp;utm_term=0_17b813514b-5776355e18-81278153#/28" TargetMode="External" /><Relationship Id="rId13" Type="http://schemas.openxmlformats.org/officeDocument/2006/relationships/table" Target="../tables/table12.xml" /><Relationship Id="rId14" Type="http://schemas.openxmlformats.org/officeDocument/2006/relationships/table" Target="../tables/table13.xml" /><Relationship Id="rId15" Type="http://schemas.openxmlformats.org/officeDocument/2006/relationships/table" Target="../tables/table14.xml" /><Relationship Id="rId16" Type="http://schemas.openxmlformats.org/officeDocument/2006/relationships/table" Target="../tables/table15.xml" /><Relationship Id="rId17" Type="http://schemas.openxmlformats.org/officeDocument/2006/relationships/table" Target="../tables/table16.xml" /><Relationship Id="rId18" Type="http://schemas.openxmlformats.org/officeDocument/2006/relationships/table" Target="../tables/table17.xml" /><Relationship Id="rId19" Type="http://schemas.openxmlformats.org/officeDocument/2006/relationships/table" Target="../tables/table18.xml" /><Relationship Id="rId2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590</v>
      </c>
      <c r="BB2" s="13" t="s">
        <v>600</v>
      </c>
      <c r="BC2" s="13" t="s">
        <v>601</v>
      </c>
      <c r="BD2" s="67" t="s">
        <v>849</v>
      </c>
      <c r="BE2" s="67" t="s">
        <v>850</v>
      </c>
      <c r="BF2" s="67" t="s">
        <v>851</v>
      </c>
      <c r="BG2" s="67" t="s">
        <v>852</v>
      </c>
      <c r="BH2" s="67" t="s">
        <v>853</v>
      </c>
      <c r="BI2" s="67" t="s">
        <v>854</v>
      </c>
      <c r="BJ2" s="67" t="s">
        <v>855</v>
      </c>
      <c r="BK2" s="67" t="s">
        <v>856</v>
      </c>
      <c r="BL2" s="67" t="s">
        <v>857</v>
      </c>
    </row>
    <row r="3" spans="1:64" ht="15" customHeight="1">
      <c r="A3" s="84" t="s">
        <v>212</v>
      </c>
      <c r="B3" s="84" t="s">
        <v>224</v>
      </c>
      <c r="C3" s="53" t="s">
        <v>864</v>
      </c>
      <c r="D3" s="54">
        <v>3</v>
      </c>
      <c r="E3" s="65" t="s">
        <v>132</v>
      </c>
      <c r="F3" s="55">
        <v>35</v>
      </c>
      <c r="G3" s="53"/>
      <c r="H3" s="57"/>
      <c r="I3" s="56"/>
      <c r="J3" s="56"/>
      <c r="K3" s="36" t="s">
        <v>65</v>
      </c>
      <c r="L3" s="62">
        <v>3</v>
      </c>
      <c r="M3" s="62"/>
      <c r="N3" s="63"/>
      <c r="O3" s="85" t="s">
        <v>237</v>
      </c>
      <c r="P3" s="87">
        <v>43448.64858796296</v>
      </c>
      <c r="Q3" s="85" t="s">
        <v>238</v>
      </c>
      <c r="R3" s="89" t="s">
        <v>260</v>
      </c>
      <c r="S3" s="85" t="s">
        <v>266</v>
      </c>
      <c r="T3" s="85"/>
      <c r="U3" s="85"/>
      <c r="V3" s="89" t="s">
        <v>279</v>
      </c>
      <c r="W3" s="87">
        <v>43448.64858796296</v>
      </c>
      <c r="X3" s="89" t="s">
        <v>290</v>
      </c>
      <c r="Y3" s="85"/>
      <c r="Z3" s="85"/>
      <c r="AA3" s="91" t="s">
        <v>312</v>
      </c>
      <c r="AB3" s="85"/>
      <c r="AC3" s="85" t="b">
        <v>0</v>
      </c>
      <c r="AD3" s="85">
        <v>1</v>
      </c>
      <c r="AE3" s="91" t="s">
        <v>334</v>
      </c>
      <c r="AF3" s="85" t="b">
        <v>1</v>
      </c>
      <c r="AG3" s="85" t="s">
        <v>335</v>
      </c>
      <c r="AH3" s="85"/>
      <c r="AI3" s="91" t="s">
        <v>336</v>
      </c>
      <c r="AJ3" s="85" t="b">
        <v>0</v>
      </c>
      <c r="AK3" s="85">
        <v>1</v>
      </c>
      <c r="AL3" s="91" t="s">
        <v>334</v>
      </c>
      <c r="AM3" s="85" t="s">
        <v>337</v>
      </c>
      <c r="AN3" s="85" t="b">
        <v>0</v>
      </c>
      <c r="AO3" s="91" t="s">
        <v>312</v>
      </c>
      <c r="AP3" s="85" t="s">
        <v>343</v>
      </c>
      <c r="AQ3" s="85">
        <v>0</v>
      </c>
      <c r="AR3" s="85">
        <v>0</v>
      </c>
      <c r="AS3" s="85" t="s">
        <v>344</v>
      </c>
      <c r="AT3" s="85" t="s">
        <v>345</v>
      </c>
      <c r="AU3" s="85" t="s">
        <v>346</v>
      </c>
      <c r="AV3" s="85" t="s">
        <v>347</v>
      </c>
      <c r="AW3" s="85" t="s">
        <v>348</v>
      </c>
      <c r="AX3" s="85" t="s">
        <v>349</v>
      </c>
      <c r="AY3" s="85" t="s">
        <v>350</v>
      </c>
      <c r="AZ3" s="89" t="s">
        <v>351</v>
      </c>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225</v>
      </c>
      <c r="C4" s="53" t="s">
        <v>864</v>
      </c>
      <c r="D4" s="54">
        <v>3</v>
      </c>
      <c r="E4" s="65" t="s">
        <v>132</v>
      </c>
      <c r="F4" s="55">
        <v>35</v>
      </c>
      <c r="G4" s="53"/>
      <c r="H4" s="57"/>
      <c r="I4" s="56"/>
      <c r="J4" s="56"/>
      <c r="K4" s="36" t="s">
        <v>65</v>
      </c>
      <c r="L4" s="83">
        <v>4</v>
      </c>
      <c r="M4" s="83"/>
      <c r="N4" s="63"/>
      <c r="O4" s="86" t="s">
        <v>237</v>
      </c>
      <c r="P4" s="88">
        <v>43448.64858796296</v>
      </c>
      <c r="Q4" s="86" t="s">
        <v>238</v>
      </c>
      <c r="R4" s="90" t="s">
        <v>260</v>
      </c>
      <c r="S4" s="86" t="s">
        <v>266</v>
      </c>
      <c r="T4" s="86"/>
      <c r="U4" s="86"/>
      <c r="V4" s="90" t="s">
        <v>279</v>
      </c>
      <c r="W4" s="88">
        <v>43448.64858796296</v>
      </c>
      <c r="X4" s="90" t="s">
        <v>290</v>
      </c>
      <c r="Y4" s="86"/>
      <c r="Z4" s="86"/>
      <c r="AA4" s="92" t="s">
        <v>312</v>
      </c>
      <c r="AB4" s="86"/>
      <c r="AC4" s="86" t="b">
        <v>0</v>
      </c>
      <c r="AD4" s="86">
        <v>1</v>
      </c>
      <c r="AE4" s="92" t="s">
        <v>334</v>
      </c>
      <c r="AF4" s="86" t="b">
        <v>1</v>
      </c>
      <c r="AG4" s="86" t="s">
        <v>335</v>
      </c>
      <c r="AH4" s="86"/>
      <c r="AI4" s="92" t="s">
        <v>336</v>
      </c>
      <c r="AJ4" s="86" t="b">
        <v>0</v>
      </c>
      <c r="AK4" s="86">
        <v>1</v>
      </c>
      <c r="AL4" s="92" t="s">
        <v>334</v>
      </c>
      <c r="AM4" s="86" t="s">
        <v>337</v>
      </c>
      <c r="AN4" s="86" t="b">
        <v>0</v>
      </c>
      <c r="AO4" s="92" t="s">
        <v>312</v>
      </c>
      <c r="AP4" s="86" t="s">
        <v>343</v>
      </c>
      <c r="AQ4" s="86">
        <v>0</v>
      </c>
      <c r="AR4" s="86">
        <v>0</v>
      </c>
      <c r="AS4" s="86" t="s">
        <v>344</v>
      </c>
      <c r="AT4" s="86" t="s">
        <v>345</v>
      </c>
      <c r="AU4" s="86" t="s">
        <v>346</v>
      </c>
      <c r="AV4" s="86" t="s">
        <v>347</v>
      </c>
      <c r="AW4" s="86" t="s">
        <v>348</v>
      </c>
      <c r="AX4" s="86" t="s">
        <v>349</v>
      </c>
      <c r="AY4" s="86" t="s">
        <v>350</v>
      </c>
      <c r="AZ4" s="90" t="s">
        <v>351</v>
      </c>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212</v>
      </c>
      <c r="B5" s="84" t="s">
        <v>226</v>
      </c>
      <c r="C5" s="53" t="s">
        <v>864</v>
      </c>
      <c r="D5" s="54">
        <v>3</v>
      </c>
      <c r="E5" s="65" t="s">
        <v>132</v>
      </c>
      <c r="F5" s="55">
        <v>35</v>
      </c>
      <c r="G5" s="53"/>
      <c r="H5" s="57"/>
      <c r="I5" s="56"/>
      <c r="J5" s="56"/>
      <c r="K5" s="36" t="s">
        <v>65</v>
      </c>
      <c r="L5" s="83">
        <v>5</v>
      </c>
      <c r="M5" s="83"/>
      <c r="N5" s="63"/>
      <c r="O5" s="86" t="s">
        <v>237</v>
      </c>
      <c r="P5" s="88">
        <v>43448.64858796296</v>
      </c>
      <c r="Q5" s="86" t="s">
        <v>238</v>
      </c>
      <c r="R5" s="90" t="s">
        <v>260</v>
      </c>
      <c r="S5" s="86" t="s">
        <v>266</v>
      </c>
      <c r="T5" s="86"/>
      <c r="U5" s="86"/>
      <c r="V5" s="90" t="s">
        <v>279</v>
      </c>
      <c r="W5" s="88">
        <v>43448.64858796296</v>
      </c>
      <c r="X5" s="90" t="s">
        <v>290</v>
      </c>
      <c r="Y5" s="86"/>
      <c r="Z5" s="86"/>
      <c r="AA5" s="92" t="s">
        <v>312</v>
      </c>
      <c r="AB5" s="86"/>
      <c r="AC5" s="86" t="b">
        <v>0</v>
      </c>
      <c r="AD5" s="86">
        <v>1</v>
      </c>
      <c r="AE5" s="92" t="s">
        <v>334</v>
      </c>
      <c r="AF5" s="86" t="b">
        <v>1</v>
      </c>
      <c r="AG5" s="86" t="s">
        <v>335</v>
      </c>
      <c r="AH5" s="86"/>
      <c r="AI5" s="92" t="s">
        <v>336</v>
      </c>
      <c r="AJ5" s="86" t="b">
        <v>0</v>
      </c>
      <c r="AK5" s="86">
        <v>1</v>
      </c>
      <c r="AL5" s="92" t="s">
        <v>334</v>
      </c>
      <c r="AM5" s="86" t="s">
        <v>337</v>
      </c>
      <c r="AN5" s="86" t="b">
        <v>0</v>
      </c>
      <c r="AO5" s="92" t="s">
        <v>312</v>
      </c>
      <c r="AP5" s="86" t="s">
        <v>343</v>
      </c>
      <c r="AQ5" s="86">
        <v>0</v>
      </c>
      <c r="AR5" s="86">
        <v>0</v>
      </c>
      <c r="AS5" s="86" t="s">
        <v>344</v>
      </c>
      <c r="AT5" s="86" t="s">
        <v>345</v>
      </c>
      <c r="AU5" s="86" t="s">
        <v>346</v>
      </c>
      <c r="AV5" s="86" t="s">
        <v>347</v>
      </c>
      <c r="AW5" s="86" t="s">
        <v>348</v>
      </c>
      <c r="AX5" s="86" t="s">
        <v>349</v>
      </c>
      <c r="AY5" s="86" t="s">
        <v>350</v>
      </c>
      <c r="AZ5" s="90" t="s">
        <v>351</v>
      </c>
      <c r="BA5">
        <v>1</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213</v>
      </c>
      <c r="B6" s="84" t="s">
        <v>227</v>
      </c>
      <c r="C6" s="53" t="s">
        <v>864</v>
      </c>
      <c r="D6" s="54">
        <v>3</v>
      </c>
      <c r="E6" s="65" t="s">
        <v>132</v>
      </c>
      <c r="F6" s="55">
        <v>35</v>
      </c>
      <c r="G6" s="53"/>
      <c r="H6" s="57"/>
      <c r="I6" s="56"/>
      <c r="J6" s="56"/>
      <c r="K6" s="36" t="s">
        <v>65</v>
      </c>
      <c r="L6" s="83">
        <v>6</v>
      </c>
      <c r="M6" s="83"/>
      <c r="N6" s="63"/>
      <c r="O6" s="86" t="s">
        <v>237</v>
      </c>
      <c r="P6" s="88">
        <v>43448.543599537035</v>
      </c>
      <c r="Q6" s="86" t="s">
        <v>239</v>
      </c>
      <c r="R6" s="90" t="s">
        <v>261</v>
      </c>
      <c r="S6" s="86" t="s">
        <v>267</v>
      </c>
      <c r="T6" s="86" t="s">
        <v>270</v>
      </c>
      <c r="U6" s="86"/>
      <c r="V6" s="90" t="s">
        <v>280</v>
      </c>
      <c r="W6" s="88">
        <v>43448.543599537035</v>
      </c>
      <c r="X6" s="90" t="s">
        <v>291</v>
      </c>
      <c r="Y6" s="86"/>
      <c r="Z6" s="86"/>
      <c r="AA6" s="92" t="s">
        <v>313</v>
      </c>
      <c r="AB6" s="86"/>
      <c r="AC6" s="86" t="b">
        <v>0</v>
      </c>
      <c r="AD6" s="86">
        <v>4</v>
      </c>
      <c r="AE6" s="92" t="s">
        <v>334</v>
      </c>
      <c r="AF6" s="86" t="b">
        <v>0</v>
      </c>
      <c r="AG6" s="86" t="s">
        <v>335</v>
      </c>
      <c r="AH6" s="86"/>
      <c r="AI6" s="92" t="s">
        <v>334</v>
      </c>
      <c r="AJ6" s="86" t="b">
        <v>0</v>
      </c>
      <c r="AK6" s="86">
        <v>2</v>
      </c>
      <c r="AL6" s="92" t="s">
        <v>334</v>
      </c>
      <c r="AM6" s="86" t="s">
        <v>338</v>
      </c>
      <c r="AN6" s="86" t="b">
        <v>0</v>
      </c>
      <c r="AO6" s="92" t="s">
        <v>313</v>
      </c>
      <c r="AP6" s="86" t="s">
        <v>343</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c r="BE6" s="52"/>
      <c r="BF6" s="51"/>
      <c r="BG6" s="52"/>
      <c r="BH6" s="51"/>
      <c r="BI6" s="52"/>
      <c r="BJ6" s="51"/>
      <c r="BK6" s="52"/>
      <c r="BL6" s="51"/>
    </row>
    <row r="7" spans="1:64" ht="45">
      <c r="A7" s="84" t="s">
        <v>213</v>
      </c>
      <c r="B7" s="84" t="s">
        <v>228</v>
      </c>
      <c r="C7" s="53" t="s">
        <v>864</v>
      </c>
      <c r="D7" s="54">
        <v>3</v>
      </c>
      <c r="E7" s="65" t="s">
        <v>132</v>
      </c>
      <c r="F7" s="55">
        <v>35</v>
      </c>
      <c r="G7" s="53"/>
      <c r="H7" s="57"/>
      <c r="I7" s="56"/>
      <c r="J7" s="56"/>
      <c r="K7" s="36" t="s">
        <v>65</v>
      </c>
      <c r="L7" s="83">
        <v>7</v>
      </c>
      <c r="M7" s="83"/>
      <c r="N7" s="63"/>
      <c r="O7" s="86" t="s">
        <v>237</v>
      </c>
      <c r="P7" s="88">
        <v>43448.543599537035</v>
      </c>
      <c r="Q7" s="86" t="s">
        <v>239</v>
      </c>
      <c r="R7" s="90" t="s">
        <v>261</v>
      </c>
      <c r="S7" s="86" t="s">
        <v>267</v>
      </c>
      <c r="T7" s="86" t="s">
        <v>270</v>
      </c>
      <c r="U7" s="86"/>
      <c r="V7" s="90" t="s">
        <v>280</v>
      </c>
      <c r="W7" s="88">
        <v>43448.543599537035</v>
      </c>
      <c r="X7" s="90" t="s">
        <v>291</v>
      </c>
      <c r="Y7" s="86"/>
      <c r="Z7" s="86"/>
      <c r="AA7" s="92" t="s">
        <v>313</v>
      </c>
      <c r="AB7" s="86"/>
      <c r="AC7" s="86" t="b">
        <v>0</v>
      </c>
      <c r="AD7" s="86">
        <v>4</v>
      </c>
      <c r="AE7" s="92" t="s">
        <v>334</v>
      </c>
      <c r="AF7" s="86" t="b">
        <v>0</v>
      </c>
      <c r="AG7" s="86" t="s">
        <v>335</v>
      </c>
      <c r="AH7" s="86"/>
      <c r="AI7" s="92" t="s">
        <v>334</v>
      </c>
      <c r="AJ7" s="86" t="b">
        <v>0</v>
      </c>
      <c r="AK7" s="86">
        <v>2</v>
      </c>
      <c r="AL7" s="92" t="s">
        <v>334</v>
      </c>
      <c r="AM7" s="86" t="s">
        <v>338</v>
      </c>
      <c r="AN7" s="86" t="b">
        <v>0</v>
      </c>
      <c r="AO7" s="92" t="s">
        <v>313</v>
      </c>
      <c r="AP7" s="86" t="s">
        <v>343</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c r="BE7" s="52"/>
      <c r="BF7" s="51"/>
      <c r="BG7" s="52"/>
      <c r="BH7" s="51"/>
      <c r="BI7" s="52"/>
      <c r="BJ7" s="51"/>
      <c r="BK7" s="52"/>
      <c r="BL7" s="51"/>
    </row>
    <row r="8" spans="1:64" ht="45">
      <c r="A8" s="84" t="s">
        <v>212</v>
      </c>
      <c r="B8" s="84" t="s">
        <v>229</v>
      </c>
      <c r="C8" s="53" t="s">
        <v>864</v>
      </c>
      <c r="D8" s="54">
        <v>3</v>
      </c>
      <c r="E8" s="65" t="s">
        <v>132</v>
      </c>
      <c r="F8" s="55">
        <v>35</v>
      </c>
      <c r="G8" s="53"/>
      <c r="H8" s="57"/>
      <c r="I8" s="56"/>
      <c r="J8" s="56"/>
      <c r="K8" s="36" t="s">
        <v>65</v>
      </c>
      <c r="L8" s="83">
        <v>8</v>
      </c>
      <c r="M8" s="83"/>
      <c r="N8" s="63"/>
      <c r="O8" s="86" t="s">
        <v>237</v>
      </c>
      <c r="P8" s="88">
        <v>43448.64858796296</v>
      </c>
      <c r="Q8" s="86" t="s">
        <v>238</v>
      </c>
      <c r="R8" s="90" t="s">
        <v>260</v>
      </c>
      <c r="S8" s="86" t="s">
        <v>266</v>
      </c>
      <c r="T8" s="86"/>
      <c r="U8" s="86"/>
      <c r="V8" s="90" t="s">
        <v>279</v>
      </c>
      <c r="W8" s="88">
        <v>43448.64858796296</v>
      </c>
      <c r="X8" s="90" t="s">
        <v>290</v>
      </c>
      <c r="Y8" s="86"/>
      <c r="Z8" s="86"/>
      <c r="AA8" s="92" t="s">
        <v>312</v>
      </c>
      <c r="AB8" s="86"/>
      <c r="AC8" s="86" t="b">
        <v>0</v>
      </c>
      <c r="AD8" s="86">
        <v>1</v>
      </c>
      <c r="AE8" s="92" t="s">
        <v>334</v>
      </c>
      <c r="AF8" s="86" t="b">
        <v>1</v>
      </c>
      <c r="AG8" s="86" t="s">
        <v>335</v>
      </c>
      <c r="AH8" s="86"/>
      <c r="AI8" s="92" t="s">
        <v>336</v>
      </c>
      <c r="AJ8" s="86" t="b">
        <v>0</v>
      </c>
      <c r="AK8" s="86">
        <v>1</v>
      </c>
      <c r="AL8" s="92" t="s">
        <v>334</v>
      </c>
      <c r="AM8" s="86" t="s">
        <v>337</v>
      </c>
      <c r="AN8" s="86" t="b">
        <v>0</v>
      </c>
      <c r="AO8" s="92" t="s">
        <v>312</v>
      </c>
      <c r="AP8" s="86" t="s">
        <v>343</v>
      </c>
      <c r="AQ8" s="86">
        <v>0</v>
      </c>
      <c r="AR8" s="86">
        <v>0</v>
      </c>
      <c r="AS8" s="86" t="s">
        <v>344</v>
      </c>
      <c r="AT8" s="86" t="s">
        <v>345</v>
      </c>
      <c r="AU8" s="86" t="s">
        <v>346</v>
      </c>
      <c r="AV8" s="86" t="s">
        <v>347</v>
      </c>
      <c r="AW8" s="86" t="s">
        <v>348</v>
      </c>
      <c r="AX8" s="86" t="s">
        <v>349</v>
      </c>
      <c r="AY8" s="86" t="s">
        <v>350</v>
      </c>
      <c r="AZ8" s="90" t="s">
        <v>351</v>
      </c>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214</v>
      </c>
      <c r="B9" s="84" t="s">
        <v>229</v>
      </c>
      <c r="C9" s="53" t="s">
        <v>864</v>
      </c>
      <c r="D9" s="54">
        <v>3</v>
      </c>
      <c r="E9" s="65" t="s">
        <v>132</v>
      </c>
      <c r="F9" s="55">
        <v>35</v>
      </c>
      <c r="G9" s="53"/>
      <c r="H9" s="57"/>
      <c r="I9" s="56"/>
      <c r="J9" s="56"/>
      <c r="K9" s="36" t="s">
        <v>65</v>
      </c>
      <c r="L9" s="83">
        <v>9</v>
      </c>
      <c r="M9" s="83"/>
      <c r="N9" s="63"/>
      <c r="O9" s="86" t="s">
        <v>237</v>
      </c>
      <c r="P9" s="88">
        <v>43449.827199074076</v>
      </c>
      <c r="Q9" s="86" t="s">
        <v>240</v>
      </c>
      <c r="R9" s="86"/>
      <c r="S9" s="86"/>
      <c r="T9" s="86"/>
      <c r="U9" s="86"/>
      <c r="V9" s="90" t="s">
        <v>281</v>
      </c>
      <c r="W9" s="88">
        <v>43449.827199074076</v>
      </c>
      <c r="X9" s="90" t="s">
        <v>292</v>
      </c>
      <c r="Y9" s="86"/>
      <c r="Z9" s="86"/>
      <c r="AA9" s="92" t="s">
        <v>314</v>
      </c>
      <c r="AB9" s="86"/>
      <c r="AC9" s="86" t="b">
        <v>0</v>
      </c>
      <c r="AD9" s="86">
        <v>0</v>
      </c>
      <c r="AE9" s="92" t="s">
        <v>334</v>
      </c>
      <c r="AF9" s="86" t="b">
        <v>1</v>
      </c>
      <c r="AG9" s="86" t="s">
        <v>335</v>
      </c>
      <c r="AH9" s="86"/>
      <c r="AI9" s="92" t="s">
        <v>336</v>
      </c>
      <c r="AJ9" s="86" t="b">
        <v>0</v>
      </c>
      <c r="AK9" s="86">
        <v>1</v>
      </c>
      <c r="AL9" s="92" t="s">
        <v>312</v>
      </c>
      <c r="AM9" s="86" t="s">
        <v>337</v>
      </c>
      <c r="AN9" s="86" t="b">
        <v>0</v>
      </c>
      <c r="AO9" s="92" t="s">
        <v>312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212</v>
      </c>
      <c r="B10" s="84" t="s">
        <v>230</v>
      </c>
      <c r="C10" s="53" t="s">
        <v>864</v>
      </c>
      <c r="D10" s="54">
        <v>3</v>
      </c>
      <c r="E10" s="65" t="s">
        <v>132</v>
      </c>
      <c r="F10" s="55">
        <v>35</v>
      </c>
      <c r="G10" s="53"/>
      <c r="H10" s="57"/>
      <c r="I10" s="56"/>
      <c r="J10" s="56"/>
      <c r="K10" s="36" t="s">
        <v>65</v>
      </c>
      <c r="L10" s="83">
        <v>10</v>
      </c>
      <c r="M10" s="83"/>
      <c r="N10" s="63"/>
      <c r="O10" s="86" t="s">
        <v>237</v>
      </c>
      <c r="P10" s="88">
        <v>43448.64858796296</v>
      </c>
      <c r="Q10" s="86" t="s">
        <v>238</v>
      </c>
      <c r="R10" s="90" t="s">
        <v>260</v>
      </c>
      <c r="S10" s="86" t="s">
        <v>266</v>
      </c>
      <c r="T10" s="86"/>
      <c r="U10" s="86"/>
      <c r="V10" s="90" t="s">
        <v>279</v>
      </c>
      <c r="W10" s="88">
        <v>43448.64858796296</v>
      </c>
      <c r="X10" s="90" t="s">
        <v>290</v>
      </c>
      <c r="Y10" s="86"/>
      <c r="Z10" s="86"/>
      <c r="AA10" s="92" t="s">
        <v>312</v>
      </c>
      <c r="AB10" s="86"/>
      <c r="AC10" s="86" t="b">
        <v>0</v>
      </c>
      <c r="AD10" s="86">
        <v>1</v>
      </c>
      <c r="AE10" s="92" t="s">
        <v>334</v>
      </c>
      <c r="AF10" s="86" t="b">
        <v>1</v>
      </c>
      <c r="AG10" s="86" t="s">
        <v>335</v>
      </c>
      <c r="AH10" s="86"/>
      <c r="AI10" s="92" t="s">
        <v>336</v>
      </c>
      <c r="AJ10" s="86" t="b">
        <v>0</v>
      </c>
      <c r="AK10" s="86">
        <v>1</v>
      </c>
      <c r="AL10" s="92" t="s">
        <v>334</v>
      </c>
      <c r="AM10" s="86" t="s">
        <v>337</v>
      </c>
      <c r="AN10" s="86" t="b">
        <v>0</v>
      </c>
      <c r="AO10" s="92" t="s">
        <v>312</v>
      </c>
      <c r="AP10" s="86" t="s">
        <v>343</v>
      </c>
      <c r="AQ10" s="86">
        <v>0</v>
      </c>
      <c r="AR10" s="86">
        <v>0</v>
      </c>
      <c r="AS10" s="86" t="s">
        <v>344</v>
      </c>
      <c r="AT10" s="86" t="s">
        <v>345</v>
      </c>
      <c r="AU10" s="86" t="s">
        <v>346</v>
      </c>
      <c r="AV10" s="86" t="s">
        <v>347</v>
      </c>
      <c r="AW10" s="86" t="s">
        <v>348</v>
      </c>
      <c r="AX10" s="86" t="s">
        <v>349</v>
      </c>
      <c r="AY10" s="86" t="s">
        <v>350</v>
      </c>
      <c r="AZ10" s="90" t="s">
        <v>351</v>
      </c>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213</v>
      </c>
      <c r="B11" s="84" t="s">
        <v>230</v>
      </c>
      <c r="C11" s="53" t="s">
        <v>864</v>
      </c>
      <c r="D11" s="54">
        <v>3</v>
      </c>
      <c r="E11" s="65" t="s">
        <v>132</v>
      </c>
      <c r="F11" s="55">
        <v>35</v>
      </c>
      <c r="G11" s="53"/>
      <c r="H11" s="57"/>
      <c r="I11" s="56"/>
      <c r="J11" s="56"/>
      <c r="K11" s="36" t="s">
        <v>65</v>
      </c>
      <c r="L11" s="83">
        <v>11</v>
      </c>
      <c r="M11" s="83"/>
      <c r="N11" s="63"/>
      <c r="O11" s="86" t="s">
        <v>237</v>
      </c>
      <c r="P11" s="88">
        <v>43448.543599537035</v>
      </c>
      <c r="Q11" s="86" t="s">
        <v>239</v>
      </c>
      <c r="R11" s="90" t="s">
        <v>261</v>
      </c>
      <c r="S11" s="86" t="s">
        <v>267</v>
      </c>
      <c r="T11" s="86" t="s">
        <v>270</v>
      </c>
      <c r="U11" s="86"/>
      <c r="V11" s="90" t="s">
        <v>280</v>
      </c>
      <c r="W11" s="88">
        <v>43448.543599537035</v>
      </c>
      <c r="X11" s="90" t="s">
        <v>291</v>
      </c>
      <c r="Y11" s="86"/>
      <c r="Z11" s="86"/>
      <c r="AA11" s="92" t="s">
        <v>313</v>
      </c>
      <c r="AB11" s="86"/>
      <c r="AC11" s="86" t="b">
        <v>0</v>
      </c>
      <c r="AD11" s="86">
        <v>4</v>
      </c>
      <c r="AE11" s="92" t="s">
        <v>334</v>
      </c>
      <c r="AF11" s="86" t="b">
        <v>0</v>
      </c>
      <c r="AG11" s="86" t="s">
        <v>335</v>
      </c>
      <c r="AH11" s="86"/>
      <c r="AI11" s="92" t="s">
        <v>334</v>
      </c>
      <c r="AJ11" s="86" t="b">
        <v>0</v>
      </c>
      <c r="AK11" s="86">
        <v>2</v>
      </c>
      <c r="AL11" s="92" t="s">
        <v>334</v>
      </c>
      <c r="AM11" s="86" t="s">
        <v>338</v>
      </c>
      <c r="AN11" s="86" t="b">
        <v>0</v>
      </c>
      <c r="AO11" s="92" t="s">
        <v>313</v>
      </c>
      <c r="AP11" s="86" t="s">
        <v>343</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1</v>
      </c>
      <c r="BD11" s="51"/>
      <c r="BE11" s="52"/>
      <c r="BF11" s="51"/>
      <c r="BG11" s="52"/>
      <c r="BH11" s="51"/>
      <c r="BI11" s="52"/>
      <c r="BJ11" s="51"/>
      <c r="BK11" s="52"/>
      <c r="BL11" s="51"/>
    </row>
    <row r="12" spans="1:64" ht="45">
      <c r="A12" s="84" t="s">
        <v>214</v>
      </c>
      <c r="B12" s="84" t="s">
        <v>230</v>
      </c>
      <c r="C12" s="53" t="s">
        <v>864</v>
      </c>
      <c r="D12" s="54">
        <v>3</v>
      </c>
      <c r="E12" s="65" t="s">
        <v>132</v>
      </c>
      <c r="F12" s="55">
        <v>35</v>
      </c>
      <c r="G12" s="53"/>
      <c r="H12" s="57"/>
      <c r="I12" s="56"/>
      <c r="J12" s="56"/>
      <c r="K12" s="36" t="s">
        <v>65</v>
      </c>
      <c r="L12" s="83">
        <v>12</v>
      </c>
      <c r="M12" s="83"/>
      <c r="N12" s="63"/>
      <c r="O12" s="86" t="s">
        <v>237</v>
      </c>
      <c r="P12" s="88">
        <v>43449.827199074076</v>
      </c>
      <c r="Q12" s="86" t="s">
        <v>240</v>
      </c>
      <c r="R12" s="86"/>
      <c r="S12" s="86"/>
      <c r="T12" s="86"/>
      <c r="U12" s="86"/>
      <c r="V12" s="90" t="s">
        <v>281</v>
      </c>
      <c r="W12" s="88">
        <v>43449.827199074076</v>
      </c>
      <c r="X12" s="90" t="s">
        <v>292</v>
      </c>
      <c r="Y12" s="86"/>
      <c r="Z12" s="86"/>
      <c r="AA12" s="92" t="s">
        <v>314</v>
      </c>
      <c r="AB12" s="86"/>
      <c r="AC12" s="86" t="b">
        <v>0</v>
      </c>
      <c r="AD12" s="86">
        <v>0</v>
      </c>
      <c r="AE12" s="92" t="s">
        <v>334</v>
      </c>
      <c r="AF12" s="86" t="b">
        <v>1</v>
      </c>
      <c r="AG12" s="86" t="s">
        <v>335</v>
      </c>
      <c r="AH12" s="86"/>
      <c r="AI12" s="92" t="s">
        <v>336</v>
      </c>
      <c r="AJ12" s="86" t="b">
        <v>0</v>
      </c>
      <c r="AK12" s="86">
        <v>1</v>
      </c>
      <c r="AL12" s="92" t="s">
        <v>312</v>
      </c>
      <c r="AM12" s="86" t="s">
        <v>337</v>
      </c>
      <c r="AN12" s="86" t="b">
        <v>0</v>
      </c>
      <c r="AO12" s="92" t="s">
        <v>312</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212</v>
      </c>
      <c r="B13" s="84" t="s">
        <v>231</v>
      </c>
      <c r="C13" s="53" t="s">
        <v>864</v>
      </c>
      <c r="D13" s="54">
        <v>3</v>
      </c>
      <c r="E13" s="65" t="s">
        <v>132</v>
      </c>
      <c r="F13" s="55">
        <v>35</v>
      </c>
      <c r="G13" s="53"/>
      <c r="H13" s="57"/>
      <c r="I13" s="56"/>
      <c r="J13" s="56"/>
      <c r="K13" s="36" t="s">
        <v>65</v>
      </c>
      <c r="L13" s="83">
        <v>13</v>
      </c>
      <c r="M13" s="83"/>
      <c r="N13" s="63"/>
      <c r="O13" s="86" t="s">
        <v>237</v>
      </c>
      <c r="P13" s="88">
        <v>43448.64858796296</v>
      </c>
      <c r="Q13" s="86" t="s">
        <v>238</v>
      </c>
      <c r="R13" s="90" t="s">
        <v>260</v>
      </c>
      <c r="S13" s="86" t="s">
        <v>266</v>
      </c>
      <c r="T13" s="86"/>
      <c r="U13" s="86"/>
      <c r="V13" s="90" t="s">
        <v>279</v>
      </c>
      <c r="W13" s="88">
        <v>43448.64858796296</v>
      </c>
      <c r="X13" s="90" t="s">
        <v>290</v>
      </c>
      <c r="Y13" s="86"/>
      <c r="Z13" s="86"/>
      <c r="AA13" s="92" t="s">
        <v>312</v>
      </c>
      <c r="AB13" s="86"/>
      <c r="AC13" s="86" t="b">
        <v>0</v>
      </c>
      <c r="AD13" s="86">
        <v>1</v>
      </c>
      <c r="AE13" s="92" t="s">
        <v>334</v>
      </c>
      <c r="AF13" s="86" t="b">
        <v>1</v>
      </c>
      <c r="AG13" s="86" t="s">
        <v>335</v>
      </c>
      <c r="AH13" s="86"/>
      <c r="AI13" s="92" t="s">
        <v>336</v>
      </c>
      <c r="AJ13" s="86" t="b">
        <v>0</v>
      </c>
      <c r="AK13" s="86">
        <v>1</v>
      </c>
      <c r="AL13" s="92" t="s">
        <v>334</v>
      </c>
      <c r="AM13" s="86" t="s">
        <v>337</v>
      </c>
      <c r="AN13" s="86" t="b">
        <v>0</v>
      </c>
      <c r="AO13" s="92" t="s">
        <v>312</v>
      </c>
      <c r="AP13" s="86" t="s">
        <v>343</v>
      </c>
      <c r="AQ13" s="86">
        <v>0</v>
      </c>
      <c r="AR13" s="86">
        <v>0</v>
      </c>
      <c r="AS13" s="86" t="s">
        <v>344</v>
      </c>
      <c r="AT13" s="86" t="s">
        <v>345</v>
      </c>
      <c r="AU13" s="86" t="s">
        <v>346</v>
      </c>
      <c r="AV13" s="86" t="s">
        <v>347</v>
      </c>
      <c r="AW13" s="86" t="s">
        <v>348</v>
      </c>
      <c r="AX13" s="86" t="s">
        <v>349</v>
      </c>
      <c r="AY13" s="86" t="s">
        <v>350</v>
      </c>
      <c r="AZ13" s="90" t="s">
        <v>351</v>
      </c>
      <c r="BA13">
        <v>1</v>
      </c>
      <c r="BB13" s="85" t="str">
        <f>REPLACE(INDEX(GroupVertices[Group],MATCH(Edges[[#This Row],[Vertex 1]],GroupVertices[Vertex],0)),1,1,"")</f>
        <v>1</v>
      </c>
      <c r="BC13" s="85" t="str">
        <f>REPLACE(INDEX(GroupVertices[Group],MATCH(Edges[[#This Row],[Vertex 2]],GroupVertices[Vertex],0)),1,1,"")</f>
        <v>1</v>
      </c>
      <c r="BD13" s="51"/>
      <c r="BE13" s="52"/>
      <c r="BF13" s="51"/>
      <c r="BG13" s="52"/>
      <c r="BH13" s="51"/>
      <c r="BI13" s="52"/>
      <c r="BJ13" s="51"/>
      <c r="BK13" s="52"/>
      <c r="BL13" s="51"/>
    </row>
    <row r="14" spans="1:64" ht="45">
      <c r="A14" s="84" t="s">
        <v>214</v>
      </c>
      <c r="B14" s="84" t="s">
        <v>231</v>
      </c>
      <c r="C14" s="53" t="s">
        <v>864</v>
      </c>
      <c r="D14" s="54">
        <v>3</v>
      </c>
      <c r="E14" s="65" t="s">
        <v>132</v>
      </c>
      <c r="F14" s="55">
        <v>35</v>
      </c>
      <c r="G14" s="53"/>
      <c r="H14" s="57"/>
      <c r="I14" s="56"/>
      <c r="J14" s="56"/>
      <c r="K14" s="36" t="s">
        <v>65</v>
      </c>
      <c r="L14" s="83">
        <v>14</v>
      </c>
      <c r="M14" s="83"/>
      <c r="N14" s="63"/>
      <c r="O14" s="86" t="s">
        <v>237</v>
      </c>
      <c r="P14" s="88">
        <v>43449.827199074076</v>
      </c>
      <c r="Q14" s="86" t="s">
        <v>240</v>
      </c>
      <c r="R14" s="86"/>
      <c r="S14" s="86"/>
      <c r="T14" s="86"/>
      <c r="U14" s="86"/>
      <c r="V14" s="90" t="s">
        <v>281</v>
      </c>
      <c r="W14" s="88">
        <v>43449.827199074076</v>
      </c>
      <c r="X14" s="90" t="s">
        <v>292</v>
      </c>
      <c r="Y14" s="86"/>
      <c r="Z14" s="86"/>
      <c r="AA14" s="92" t="s">
        <v>314</v>
      </c>
      <c r="AB14" s="86"/>
      <c r="AC14" s="86" t="b">
        <v>0</v>
      </c>
      <c r="AD14" s="86">
        <v>0</v>
      </c>
      <c r="AE14" s="92" t="s">
        <v>334</v>
      </c>
      <c r="AF14" s="86" t="b">
        <v>1</v>
      </c>
      <c r="AG14" s="86" t="s">
        <v>335</v>
      </c>
      <c r="AH14" s="86"/>
      <c r="AI14" s="92" t="s">
        <v>336</v>
      </c>
      <c r="AJ14" s="86" t="b">
        <v>0</v>
      </c>
      <c r="AK14" s="86">
        <v>1</v>
      </c>
      <c r="AL14" s="92" t="s">
        <v>312</v>
      </c>
      <c r="AM14" s="86" t="s">
        <v>337</v>
      </c>
      <c r="AN14" s="86" t="b">
        <v>0</v>
      </c>
      <c r="AO14" s="92" t="s">
        <v>312</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212</v>
      </c>
      <c r="B15" s="84" t="s">
        <v>222</v>
      </c>
      <c r="C15" s="53" t="s">
        <v>864</v>
      </c>
      <c r="D15" s="54">
        <v>3</v>
      </c>
      <c r="E15" s="65" t="s">
        <v>132</v>
      </c>
      <c r="F15" s="55">
        <v>35</v>
      </c>
      <c r="G15" s="53"/>
      <c r="H15" s="57"/>
      <c r="I15" s="56"/>
      <c r="J15" s="56"/>
      <c r="K15" s="36" t="s">
        <v>65</v>
      </c>
      <c r="L15" s="83">
        <v>15</v>
      </c>
      <c r="M15" s="83"/>
      <c r="N15" s="63"/>
      <c r="O15" s="86" t="s">
        <v>237</v>
      </c>
      <c r="P15" s="88">
        <v>43448.64858796296</v>
      </c>
      <c r="Q15" s="86" t="s">
        <v>238</v>
      </c>
      <c r="R15" s="90" t="s">
        <v>260</v>
      </c>
      <c r="S15" s="86" t="s">
        <v>266</v>
      </c>
      <c r="T15" s="86"/>
      <c r="U15" s="86"/>
      <c r="V15" s="90" t="s">
        <v>279</v>
      </c>
      <c r="W15" s="88">
        <v>43448.64858796296</v>
      </c>
      <c r="X15" s="90" t="s">
        <v>290</v>
      </c>
      <c r="Y15" s="86"/>
      <c r="Z15" s="86"/>
      <c r="AA15" s="92" t="s">
        <v>312</v>
      </c>
      <c r="AB15" s="86"/>
      <c r="AC15" s="86" t="b">
        <v>0</v>
      </c>
      <c r="AD15" s="86">
        <v>1</v>
      </c>
      <c r="AE15" s="92" t="s">
        <v>334</v>
      </c>
      <c r="AF15" s="86" t="b">
        <v>1</v>
      </c>
      <c r="AG15" s="86" t="s">
        <v>335</v>
      </c>
      <c r="AH15" s="86"/>
      <c r="AI15" s="92" t="s">
        <v>336</v>
      </c>
      <c r="AJ15" s="86" t="b">
        <v>0</v>
      </c>
      <c r="AK15" s="86">
        <v>1</v>
      </c>
      <c r="AL15" s="92" t="s">
        <v>334</v>
      </c>
      <c r="AM15" s="86" t="s">
        <v>337</v>
      </c>
      <c r="AN15" s="86" t="b">
        <v>0</v>
      </c>
      <c r="AO15" s="92" t="s">
        <v>312</v>
      </c>
      <c r="AP15" s="86" t="s">
        <v>343</v>
      </c>
      <c r="AQ15" s="86">
        <v>0</v>
      </c>
      <c r="AR15" s="86">
        <v>0</v>
      </c>
      <c r="AS15" s="86" t="s">
        <v>344</v>
      </c>
      <c r="AT15" s="86" t="s">
        <v>345</v>
      </c>
      <c r="AU15" s="86" t="s">
        <v>346</v>
      </c>
      <c r="AV15" s="86" t="s">
        <v>347</v>
      </c>
      <c r="AW15" s="86" t="s">
        <v>348</v>
      </c>
      <c r="AX15" s="86" t="s">
        <v>349</v>
      </c>
      <c r="AY15" s="86" t="s">
        <v>350</v>
      </c>
      <c r="AZ15" s="90" t="s">
        <v>351</v>
      </c>
      <c r="BA15">
        <v>1</v>
      </c>
      <c r="BB15" s="85" t="str">
        <f>REPLACE(INDEX(GroupVertices[Group],MATCH(Edges[[#This Row],[Vertex 1]],GroupVertices[Vertex],0)),1,1,"")</f>
        <v>1</v>
      </c>
      <c r="BC15" s="85" t="str">
        <f>REPLACE(INDEX(GroupVertices[Group],MATCH(Edges[[#This Row],[Vertex 2]],GroupVertices[Vertex],0)),1,1,"")</f>
        <v>1</v>
      </c>
      <c r="BD15" s="51">
        <v>1</v>
      </c>
      <c r="BE15" s="52">
        <v>3.0303030303030303</v>
      </c>
      <c r="BF15" s="51">
        <v>1</v>
      </c>
      <c r="BG15" s="52">
        <v>3.0303030303030303</v>
      </c>
      <c r="BH15" s="51">
        <v>0</v>
      </c>
      <c r="BI15" s="52">
        <v>0</v>
      </c>
      <c r="BJ15" s="51">
        <v>31</v>
      </c>
      <c r="BK15" s="52">
        <v>93.93939393939394</v>
      </c>
      <c r="BL15" s="51">
        <v>33</v>
      </c>
    </row>
    <row r="16" spans="1:64" ht="45">
      <c r="A16" s="84" t="s">
        <v>214</v>
      </c>
      <c r="B16" s="84" t="s">
        <v>212</v>
      </c>
      <c r="C16" s="53" t="s">
        <v>864</v>
      </c>
      <c r="D16" s="54">
        <v>3</v>
      </c>
      <c r="E16" s="65" t="s">
        <v>132</v>
      </c>
      <c r="F16" s="55">
        <v>35</v>
      </c>
      <c r="G16" s="53"/>
      <c r="H16" s="57"/>
      <c r="I16" s="56"/>
      <c r="J16" s="56"/>
      <c r="K16" s="36" t="s">
        <v>65</v>
      </c>
      <c r="L16" s="83">
        <v>16</v>
      </c>
      <c r="M16" s="83"/>
      <c r="N16" s="63"/>
      <c r="O16" s="86" t="s">
        <v>237</v>
      </c>
      <c r="P16" s="88">
        <v>43449.827199074076</v>
      </c>
      <c r="Q16" s="86" t="s">
        <v>240</v>
      </c>
      <c r="R16" s="86"/>
      <c r="S16" s="86"/>
      <c r="T16" s="86"/>
      <c r="U16" s="86"/>
      <c r="V16" s="90" t="s">
        <v>281</v>
      </c>
      <c r="W16" s="88">
        <v>43449.827199074076</v>
      </c>
      <c r="X16" s="90" t="s">
        <v>292</v>
      </c>
      <c r="Y16" s="86"/>
      <c r="Z16" s="86"/>
      <c r="AA16" s="92" t="s">
        <v>314</v>
      </c>
      <c r="AB16" s="86"/>
      <c r="AC16" s="86" t="b">
        <v>0</v>
      </c>
      <c r="AD16" s="86">
        <v>0</v>
      </c>
      <c r="AE16" s="92" t="s">
        <v>334</v>
      </c>
      <c r="AF16" s="86" t="b">
        <v>1</v>
      </c>
      <c r="AG16" s="86" t="s">
        <v>335</v>
      </c>
      <c r="AH16" s="86"/>
      <c r="AI16" s="92" t="s">
        <v>336</v>
      </c>
      <c r="AJ16" s="86" t="b">
        <v>0</v>
      </c>
      <c r="AK16" s="86">
        <v>1</v>
      </c>
      <c r="AL16" s="92" t="s">
        <v>312</v>
      </c>
      <c r="AM16" s="86" t="s">
        <v>337</v>
      </c>
      <c r="AN16" s="86" t="b">
        <v>0</v>
      </c>
      <c r="AO16" s="92" t="s">
        <v>312</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214</v>
      </c>
      <c r="B17" s="84" t="s">
        <v>222</v>
      </c>
      <c r="C17" s="53" t="s">
        <v>864</v>
      </c>
      <c r="D17" s="54">
        <v>3</v>
      </c>
      <c r="E17" s="65" t="s">
        <v>132</v>
      </c>
      <c r="F17" s="55">
        <v>35</v>
      </c>
      <c r="G17" s="53"/>
      <c r="H17" s="57"/>
      <c r="I17" s="56"/>
      <c r="J17" s="56"/>
      <c r="K17" s="36" t="s">
        <v>65</v>
      </c>
      <c r="L17" s="83">
        <v>17</v>
      </c>
      <c r="M17" s="83"/>
      <c r="N17" s="63"/>
      <c r="O17" s="86" t="s">
        <v>237</v>
      </c>
      <c r="P17" s="88">
        <v>43449.827199074076</v>
      </c>
      <c r="Q17" s="86" t="s">
        <v>240</v>
      </c>
      <c r="R17" s="86"/>
      <c r="S17" s="86"/>
      <c r="T17" s="86"/>
      <c r="U17" s="86"/>
      <c r="V17" s="90" t="s">
        <v>281</v>
      </c>
      <c r="W17" s="88">
        <v>43449.827199074076</v>
      </c>
      <c r="X17" s="90" t="s">
        <v>292</v>
      </c>
      <c r="Y17" s="86"/>
      <c r="Z17" s="86"/>
      <c r="AA17" s="92" t="s">
        <v>314</v>
      </c>
      <c r="AB17" s="86"/>
      <c r="AC17" s="86" t="b">
        <v>0</v>
      </c>
      <c r="AD17" s="86">
        <v>0</v>
      </c>
      <c r="AE17" s="92" t="s">
        <v>334</v>
      </c>
      <c r="AF17" s="86" t="b">
        <v>1</v>
      </c>
      <c r="AG17" s="86" t="s">
        <v>335</v>
      </c>
      <c r="AH17" s="86"/>
      <c r="AI17" s="92" t="s">
        <v>336</v>
      </c>
      <c r="AJ17" s="86" t="b">
        <v>0</v>
      </c>
      <c r="AK17" s="86">
        <v>1</v>
      </c>
      <c r="AL17" s="92" t="s">
        <v>312</v>
      </c>
      <c r="AM17" s="86" t="s">
        <v>337</v>
      </c>
      <c r="AN17" s="86" t="b">
        <v>0</v>
      </c>
      <c r="AO17" s="92" t="s">
        <v>312</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19</v>
      </c>
      <c r="BK17" s="52">
        <v>100</v>
      </c>
      <c r="BL17" s="51">
        <v>19</v>
      </c>
    </row>
    <row r="18" spans="1:64" ht="45">
      <c r="A18" s="84" t="s">
        <v>213</v>
      </c>
      <c r="B18" s="84" t="s">
        <v>215</v>
      </c>
      <c r="C18" s="53" t="s">
        <v>864</v>
      </c>
      <c r="D18" s="54">
        <v>3</v>
      </c>
      <c r="E18" s="65" t="s">
        <v>132</v>
      </c>
      <c r="F18" s="55">
        <v>35</v>
      </c>
      <c r="G18" s="53"/>
      <c r="H18" s="57"/>
      <c r="I18" s="56"/>
      <c r="J18" s="56"/>
      <c r="K18" s="36" t="s">
        <v>66</v>
      </c>
      <c r="L18" s="83">
        <v>18</v>
      </c>
      <c r="M18" s="83"/>
      <c r="N18" s="63"/>
      <c r="O18" s="86" t="s">
        <v>237</v>
      </c>
      <c r="P18" s="88">
        <v>43448.543599537035</v>
      </c>
      <c r="Q18" s="86" t="s">
        <v>239</v>
      </c>
      <c r="R18" s="90" t="s">
        <v>261</v>
      </c>
      <c r="S18" s="86" t="s">
        <v>267</v>
      </c>
      <c r="T18" s="86" t="s">
        <v>270</v>
      </c>
      <c r="U18" s="86"/>
      <c r="V18" s="90" t="s">
        <v>280</v>
      </c>
      <c r="W18" s="88">
        <v>43448.543599537035</v>
      </c>
      <c r="X18" s="90" t="s">
        <v>291</v>
      </c>
      <c r="Y18" s="86"/>
      <c r="Z18" s="86"/>
      <c r="AA18" s="92" t="s">
        <v>313</v>
      </c>
      <c r="AB18" s="86"/>
      <c r="AC18" s="86" t="b">
        <v>0</v>
      </c>
      <c r="AD18" s="86">
        <v>4</v>
      </c>
      <c r="AE18" s="92" t="s">
        <v>334</v>
      </c>
      <c r="AF18" s="86" t="b">
        <v>0</v>
      </c>
      <c r="AG18" s="86" t="s">
        <v>335</v>
      </c>
      <c r="AH18" s="86"/>
      <c r="AI18" s="92" t="s">
        <v>334</v>
      </c>
      <c r="AJ18" s="86" t="b">
        <v>0</v>
      </c>
      <c r="AK18" s="86">
        <v>2</v>
      </c>
      <c r="AL18" s="92" t="s">
        <v>334</v>
      </c>
      <c r="AM18" s="86" t="s">
        <v>338</v>
      </c>
      <c r="AN18" s="86" t="b">
        <v>0</v>
      </c>
      <c r="AO18" s="92" t="s">
        <v>313</v>
      </c>
      <c r="AP18" s="86" t="s">
        <v>343</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v>1</v>
      </c>
      <c r="BE18" s="52">
        <v>3.7037037037037037</v>
      </c>
      <c r="BF18" s="51">
        <v>0</v>
      </c>
      <c r="BG18" s="52">
        <v>0</v>
      </c>
      <c r="BH18" s="51">
        <v>0</v>
      </c>
      <c r="BI18" s="52">
        <v>0</v>
      </c>
      <c r="BJ18" s="51">
        <v>26</v>
      </c>
      <c r="BK18" s="52">
        <v>96.29629629629629</v>
      </c>
      <c r="BL18" s="51">
        <v>27</v>
      </c>
    </row>
    <row r="19" spans="1:64" ht="45">
      <c r="A19" s="84" t="s">
        <v>215</v>
      </c>
      <c r="B19" s="84" t="s">
        <v>213</v>
      </c>
      <c r="C19" s="53" t="s">
        <v>864</v>
      </c>
      <c r="D19" s="54">
        <v>3</v>
      </c>
      <c r="E19" s="65" t="s">
        <v>132</v>
      </c>
      <c r="F19" s="55">
        <v>35</v>
      </c>
      <c r="G19" s="53"/>
      <c r="H19" s="57"/>
      <c r="I19" s="56"/>
      <c r="J19" s="56"/>
      <c r="K19" s="36" t="s">
        <v>66</v>
      </c>
      <c r="L19" s="83">
        <v>19</v>
      </c>
      <c r="M19" s="83"/>
      <c r="N19" s="63"/>
      <c r="O19" s="86" t="s">
        <v>237</v>
      </c>
      <c r="P19" s="88">
        <v>43450.468506944446</v>
      </c>
      <c r="Q19" s="86" t="s">
        <v>241</v>
      </c>
      <c r="R19" s="86"/>
      <c r="S19" s="86"/>
      <c r="T19" s="86" t="s">
        <v>271</v>
      </c>
      <c r="U19" s="86"/>
      <c r="V19" s="90" t="s">
        <v>282</v>
      </c>
      <c r="W19" s="88">
        <v>43450.468506944446</v>
      </c>
      <c r="X19" s="90" t="s">
        <v>293</v>
      </c>
      <c r="Y19" s="86"/>
      <c r="Z19" s="86"/>
      <c r="AA19" s="92" t="s">
        <v>315</v>
      </c>
      <c r="AB19" s="86"/>
      <c r="AC19" s="86" t="b">
        <v>0</v>
      </c>
      <c r="AD19" s="86">
        <v>0</v>
      </c>
      <c r="AE19" s="92" t="s">
        <v>334</v>
      </c>
      <c r="AF19" s="86" t="b">
        <v>0</v>
      </c>
      <c r="AG19" s="86" t="s">
        <v>335</v>
      </c>
      <c r="AH19" s="86"/>
      <c r="AI19" s="92" t="s">
        <v>334</v>
      </c>
      <c r="AJ19" s="86" t="b">
        <v>0</v>
      </c>
      <c r="AK19" s="86">
        <v>2</v>
      </c>
      <c r="AL19" s="92" t="s">
        <v>313</v>
      </c>
      <c r="AM19" s="86" t="s">
        <v>339</v>
      </c>
      <c r="AN19" s="86" t="b">
        <v>0</v>
      </c>
      <c r="AO19" s="92" t="s">
        <v>313</v>
      </c>
      <c r="AP19" s="86" t="s">
        <v>176</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v>1</v>
      </c>
      <c r="BE19" s="52">
        <v>4.761904761904762</v>
      </c>
      <c r="BF19" s="51">
        <v>0</v>
      </c>
      <c r="BG19" s="52">
        <v>0</v>
      </c>
      <c r="BH19" s="51">
        <v>0</v>
      </c>
      <c r="BI19" s="52">
        <v>0</v>
      </c>
      <c r="BJ19" s="51">
        <v>20</v>
      </c>
      <c r="BK19" s="52">
        <v>95.23809523809524</v>
      </c>
      <c r="BL19" s="51">
        <v>21</v>
      </c>
    </row>
    <row r="20" spans="1:64" ht="45">
      <c r="A20" s="84" t="s">
        <v>216</v>
      </c>
      <c r="B20" s="84" t="s">
        <v>232</v>
      </c>
      <c r="C20" s="53" t="s">
        <v>864</v>
      </c>
      <c r="D20" s="54">
        <v>3</v>
      </c>
      <c r="E20" s="65" t="s">
        <v>132</v>
      </c>
      <c r="F20" s="55">
        <v>35</v>
      </c>
      <c r="G20" s="53"/>
      <c r="H20" s="57"/>
      <c r="I20" s="56"/>
      <c r="J20" s="56"/>
      <c r="K20" s="36" t="s">
        <v>65</v>
      </c>
      <c r="L20" s="83">
        <v>20</v>
      </c>
      <c r="M20" s="83"/>
      <c r="N20" s="63"/>
      <c r="O20" s="86" t="s">
        <v>237</v>
      </c>
      <c r="P20" s="88">
        <v>43453.39957175926</v>
      </c>
      <c r="Q20" s="86" t="s">
        <v>242</v>
      </c>
      <c r="R20" s="86"/>
      <c r="S20" s="86"/>
      <c r="T20" s="86"/>
      <c r="U20" s="86"/>
      <c r="V20" s="90" t="s">
        <v>283</v>
      </c>
      <c r="W20" s="88">
        <v>43453.39957175926</v>
      </c>
      <c r="X20" s="90" t="s">
        <v>294</v>
      </c>
      <c r="Y20" s="86"/>
      <c r="Z20" s="86"/>
      <c r="AA20" s="92" t="s">
        <v>316</v>
      </c>
      <c r="AB20" s="86"/>
      <c r="AC20" s="86" t="b">
        <v>0</v>
      </c>
      <c r="AD20" s="86">
        <v>0</v>
      </c>
      <c r="AE20" s="92" t="s">
        <v>334</v>
      </c>
      <c r="AF20" s="86" t="b">
        <v>0</v>
      </c>
      <c r="AG20" s="86" t="s">
        <v>335</v>
      </c>
      <c r="AH20" s="86"/>
      <c r="AI20" s="92" t="s">
        <v>334</v>
      </c>
      <c r="AJ20" s="86" t="b">
        <v>0</v>
      </c>
      <c r="AK20" s="86">
        <v>1</v>
      </c>
      <c r="AL20" s="92" t="s">
        <v>327</v>
      </c>
      <c r="AM20" s="86" t="s">
        <v>340</v>
      </c>
      <c r="AN20" s="86" t="b">
        <v>0</v>
      </c>
      <c r="AO20" s="92" t="s">
        <v>327</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216</v>
      </c>
      <c r="B21" s="84" t="s">
        <v>233</v>
      </c>
      <c r="C21" s="53" t="s">
        <v>864</v>
      </c>
      <c r="D21" s="54">
        <v>3</v>
      </c>
      <c r="E21" s="65" t="s">
        <v>132</v>
      </c>
      <c r="F21" s="55">
        <v>35</v>
      </c>
      <c r="G21" s="53"/>
      <c r="H21" s="57"/>
      <c r="I21" s="56"/>
      <c r="J21" s="56"/>
      <c r="K21" s="36" t="s">
        <v>65</v>
      </c>
      <c r="L21" s="83">
        <v>21</v>
      </c>
      <c r="M21" s="83"/>
      <c r="N21" s="63"/>
      <c r="O21" s="86" t="s">
        <v>237</v>
      </c>
      <c r="P21" s="88">
        <v>43453.39957175926</v>
      </c>
      <c r="Q21" s="86" t="s">
        <v>242</v>
      </c>
      <c r="R21" s="86"/>
      <c r="S21" s="86"/>
      <c r="T21" s="86"/>
      <c r="U21" s="86"/>
      <c r="V21" s="90" t="s">
        <v>283</v>
      </c>
      <c r="W21" s="88">
        <v>43453.39957175926</v>
      </c>
      <c r="X21" s="90" t="s">
        <v>294</v>
      </c>
      <c r="Y21" s="86"/>
      <c r="Z21" s="86"/>
      <c r="AA21" s="92" t="s">
        <v>316</v>
      </c>
      <c r="AB21" s="86"/>
      <c r="AC21" s="86" t="b">
        <v>0</v>
      </c>
      <c r="AD21" s="86">
        <v>0</v>
      </c>
      <c r="AE21" s="92" t="s">
        <v>334</v>
      </c>
      <c r="AF21" s="86" t="b">
        <v>0</v>
      </c>
      <c r="AG21" s="86" t="s">
        <v>335</v>
      </c>
      <c r="AH21" s="86"/>
      <c r="AI21" s="92" t="s">
        <v>334</v>
      </c>
      <c r="AJ21" s="86" t="b">
        <v>0</v>
      </c>
      <c r="AK21" s="86">
        <v>1</v>
      </c>
      <c r="AL21" s="92" t="s">
        <v>327</v>
      </c>
      <c r="AM21" s="86" t="s">
        <v>340</v>
      </c>
      <c r="AN21" s="86" t="b">
        <v>0</v>
      </c>
      <c r="AO21" s="92" t="s">
        <v>327</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216</v>
      </c>
      <c r="B22" s="84" t="s">
        <v>220</v>
      </c>
      <c r="C22" s="53" t="s">
        <v>864</v>
      </c>
      <c r="D22" s="54">
        <v>3</v>
      </c>
      <c r="E22" s="65" t="s">
        <v>132</v>
      </c>
      <c r="F22" s="55">
        <v>35</v>
      </c>
      <c r="G22" s="53"/>
      <c r="H22" s="57"/>
      <c r="I22" s="56"/>
      <c r="J22" s="56"/>
      <c r="K22" s="36" t="s">
        <v>65</v>
      </c>
      <c r="L22" s="83">
        <v>22</v>
      </c>
      <c r="M22" s="83"/>
      <c r="N22" s="63"/>
      <c r="O22" s="86" t="s">
        <v>237</v>
      </c>
      <c r="P22" s="88">
        <v>43453.39957175926</v>
      </c>
      <c r="Q22" s="86" t="s">
        <v>242</v>
      </c>
      <c r="R22" s="86"/>
      <c r="S22" s="86"/>
      <c r="T22" s="86"/>
      <c r="U22" s="86"/>
      <c r="V22" s="90" t="s">
        <v>283</v>
      </c>
      <c r="W22" s="88">
        <v>43453.39957175926</v>
      </c>
      <c r="X22" s="90" t="s">
        <v>294</v>
      </c>
      <c r="Y22" s="86"/>
      <c r="Z22" s="86"/>
      <c r="AA22" s="92" t="s">
        <v>316</v>
      </c>
      <c r="AB22" s="86"/>
      <c r="AC22" s="86" t="b">
        <v>0</v>
      </c>
      <c r="AD22" s="86">
        <v>0</v>
      </c>
      <c r="AE22" s="92" t="s">
        <v>334</v>
      </c>
      <c r="AF22" s="86" t="b">
        <v>0</v>
      </c>
      <c r="AG22" s="86" t="s">
        <v>335</v>
      </c>
      <c r="AH22" s="86"/>
      <c r="AI22" s="92" t="s">
        <v>334</v>
      </c>
      <c r="AJ22" s="86" t="b">
        <v>0</v>
      </c>
      <c r="AK22" s="86">
        <v>1</v>
      </c>
      <c r="AL22" s="92" t="s">
        <v>327</v>
      </c>
      <c r="AM22" s="86" t="s">
        <v>340</v>
      </c>
      <c r="AN22" s="86" t="b">
        <v>0</v>
      </c>
      <c r="AO22" s="92" t="s">
        <v>327</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v>2</v>
      </c>
      <c r="BE22" s="52">
        <v>10.526315789473685</v>
      </c>
      <c r="BF22" s="51">
        <v>0</v>
      </c>
      <c r="BG22" s="52">
        <v>0</v>
      </c>
      <c r="BH22" s="51">
        <v>0</v>
      </c>
      <c r="BI22" s="52">
        <v>0</v>
      </c>
      <c r="BJ22" s="51">
        <v>17</v>
      </c>
      <c r="BK22" s="52">
        <v>89.47368421052632</v>
      </c>
      <c r="BL22" s="51">
        <v>19</v>
      </c>
    </row>
    <row r="23" spans="1:64" ht="30">
      <c r="A23" s="84" t="s">
        <v>217</v>
      </c>
      <c r="B23" s="84" t="s">
        <v>233</v>
      </c>
      <c r="C23" s="53" t="s">
        <v>865</v>
      </c>
      <c r="D23" s="54">
        <v>10</v>
      </c>
      <c r="E23" s="65" t="s">
        <v>136</v>
      </c>
      <c r="F23" s="55">
        <v>12</v>
      </c>
      <c r="G23" s="53"/>
      <c r="H23" s="57"/>
      <c r="I23" s="56"/>
      <c r="J23" s="56"/>
      <c r="K23" s="36" t="s">
        <v>65</v>
      </c>
      <c r="L23" s="83">
        <v>23</v>
      </c>
      <c r="M23" s="83"/>
      <c r="N23" s="63"/>
      <c r="O23" s="86" t="s">
        <v>237</v>
      </c>
      <c r="P23" s="88">
        <v>43452.46534722222</v>
      </c>
      <c r="Q23" s="86" t="s">
        <v>243</v>
      </c>
      <c r="R23" s="90" t="s">
        <v>262</v>
      </c>
      <c r="S23" s="86" t="s">
        <v>268</v>
      </c>
      <c r="T23" s="86"/>
      <c r="U23" s="86"/>
      <c r="V23" s="90" t="s">
        <v>284</v>
      </c>
      <c r="W23" s="88">
        <v>43452.46534722222</v>
      </c>
      <c r="X23" s="90" t="s">
        <v>295</v>
      </c>
      <c r="Y23" s="86"/>
      <c r="Z23" s="86"/>
      <c r="AA23" s="92" t="s">
        <v>317</v>
      </c>
      <c r="AB23" s="86"/>
      <c r="AC23" s="86" t="b">
        <v>0</v>
      </c>
      <c r="AD23" s="86">
        <v>0</v>
      </c>
      <c r="AE23" s="92" t="s">
        <v>334</v>
      </c>
      <c r="AF23" s="86" t="b">
        <v>0</v>
      </c>
      <c r="AG23" s="86" t="s">
        <v>335</v>
      </c>
      <c r="AH23" s="86"/>
      <c r="AI23" s="92" t="s">
        <v>334</v>
      </c>
      <c r="AJ23" s="86" t="b">
        <v>0</v>
      </c>
      <c r="AK23" s="86">
        <v>0</v>
      </c>
      <c r="AL23" s="92" t="s">
        <v>334</v>
      </c>
      <c r="AM23" s="86" t="s">
        <v>341</v>
      </c>
      <c r="AN23" s="86" t="b">
        <v>0</v>
      </c>
      <c r="AO23" s="92" t="s">
        <v>317</v>
      </c>
      <c r="AP23" s="86" t="s">
        <v>176</v>
      </c>
      <c r="AQ23" s="86">
        <v>0</v>
      </c>
      <c r="AR23" s="86">
        <v>0</v>
      </c>
      <c r="AS23" s="86"/>
      <c r="AT23" s="86"/>
      <c r="AU23" s="86"/>
      <c r="AV23" s="86"/>
      <c r="AW23" s="86"/>
      <c r="AX23" s="86"/>
      <c r="AY23" s="86"/>
      <c r="AZ23" s="86"/>
      <c r="BA23">
        <v>3</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18</v>
      </c>
      <c r="BK23" s="52">
        <v>100</v>
      </c>
      <c r="BL23" s="51">
        <v>18</v>
      </c>
    </row>
    <row r="24" spans="1:64" ht="30">
      <c r="A24" s="84" t="s">
        <v>217</v>
      </c>
      <c r="B24" s="84" t="s">
        <v>234</v>
      </c>
      <c r="C24" s="53" t="s">
        <v>865</v>
      </c>
      <c r="D24" s="54">
        <v>10</v>
      </c>
      <c r="E24" s="65" t="s">
        <v>136</v>
      </c>
      <c r="F24" s="55">
        <v>12</v>
      </c>
      <c r="G24" s="53"/>
      <c r="H24" s="57"/>
      <c r="I24" s="56"/>
      <c r="J24" s="56"/>
      <c r="K24" s="36" t="s">
        <v>65</v>
      </c>
      <c r="L24" s="83">
        <v>24</v>
      </c>
      <c r="M24" s="83"/>
      <c r="N24" s="63"/>
      <c r="O24" s="86" t="s">
        <v>237</v>
      </c>
      <c r="P24" s="88">
        <v>43453.46532407407</v>
      </c>
      <c r="Q24" s="86" t="s">
        <v>244</v>
      </c>
      <c r="R24" s="90" t="s">
        <v>262</v>
      </c>
      <c r="S24" s="86" t="s">
        <v>268</v>
      </c>
      <c r="T24" s="86"/>
      <c r="U24" s="86"/>
      <c r="V24" s="90" t="s">
        <v>284</v>
      </c>
      <c r="W24" s="88">
        <v>43453.46532407407</v>
      </c>
      <c r="X24" s="90" t="s">
        <v>296</v>
      </c>
      <c r="Y24" s="86"/>
      <c r="Z24" s="86"/>
      <c r="AA24" s="92" t="s">
        <v>318</v>
      </c>
      <c r="AB24" s="86"/>
      <c r="AC24" s="86" t="b">
        <v>0</v>
      </c>
      <c r="AD24" s="86">
        <v>0</v>
      </c>
      <c r="AE24" s="92" t="s">
        <v>334</v>
      </c>
      <c r="AF24" s="86" t="b">
        <v>0</v>
      </c>
      <c r="AG24" s="86" t="s">
        <v>335</v>
      </c>
      <c r="AH24" s="86"/>
      <c r="AI24" s="92" t="s">
        <v>334</v>
      </c>
      <c r="AJ24" s="86" t="b">
        <v>0</v>
      </c>
      <c r="AK24" s="86">
        <v>0</v>
      </c>
      <c r="AL24" s="92" t="s">
        <v>334</v>
      </c>
      <c r="AM24" s="86" t="s">
        <v>341</v>
      </c>
      <c r="AN24" s="86" t="b">
        <v>0</v>
      </c>
      <c r="AO24" s="92" t="s">
        <v>318</v>
      </c>
      <c r="AP24" s="86" t="s">
        <v>176</v>
      </c>
      <c r="AQ24" s="86">
        <v>0</v>
      </c>
      <c r="AR24" s="86">
        <v>0</v>
      </c>
      <c r="AS24" s="86"/>
      <c r="AT24" s="86"/>
      <c r="AU24" s="86"/>
      <c r="AV24" s="86"/>
      <c r="AW24" s="86"/>
      <c r="AX24" s="86"/>
      <c r="AY24" s="86"/>
      <c r="AZ24" s="86"/>
      <c r="BA24">
        <v>2</v>
      </c>
      <c r="BB24" s="85" t="str">
        <f>REPLACE(INDEX(GroupVertices[Group],MATCH(Edges[[#This Row],[Vertex 1]],GroupVertices[Vertex],0)),1,1,"")</f>
        <v>2</v>
      </c>
      <c r="BC24" s="85" t="str">
        <f>REPLACE(INDEX(GroupVertices[Group],MATCH(Edges[[#This Row],[Vertex 2]],GroupVertices[Vertex],0)),1,1,"")</f>
        <v>2</v>
      </c>
      <c r="BD24" s="51">
        <v>2</v>
      </c>
      <c r="BE24" s="52">
        <v>11.764705882352942</v>
      </c>
      <c r="BF24" s="51">
        <v>0</v>
      </c>
      <c r="BG24" s="52">
        <v>0</v>
      </c>
      <c r="BH24" s="51">
        <v>0</v>
      </c>
      <c r="BI24" s="52">
        <v>0</v>
      </c>
      <c r="BJ24" s="51">
        <v>15</v>
      </c>
      <c r="BK24" s="52">
        <v>88.23529411764706</v>
      </c>
      <c r="BL24" s="51">
        <v>17</v>
      </c>
    </row>
    <row r="25" spans="1:64" ht="30">
      <c r="A25" s="84" t="s">
        <v>217</v>
      </c>
      <c r="B25" s="84" t="s">
        <v>233</v>
      </c>
      <c r="C25" s="53" t="s">
        <v>865</v>
      </c>
      <c r="D25" s="54">
        <v>10</v>
      </c>
      <c r="E25" s="65" t="s">
        <v>136</v>
      </c>
      <c r="F25" s="55">
        <v>12</v>
      </c>
      <c r="G25" s="53"/>
      <c r="H25" s="57"/>
      <c r="I25" s="56"/>
      <c r="J25" s="56"/>
      <c r="K25" s="36" t="s">
        <v>65</v>
      </c>
      <c r="L25" s="83">
        <v>25</v>
      </c>
      <c r="M25" s="83"/>
      <c r="N25" s="63"/>
      <c r="O25" s="86" t="s">
        <v>237</v>
      </c>
      <c r="P25" s="88">
        <v>43453.46532407407</v>
      </c>
      <c r="Q25" s="86" t="s">
        <v>244</v>
      </c>
      <c r="R25" s="90" t="s">
        <v>262</v>
      </c>
      <c r="S25" s="86" t="s">
        <v>268</v>
      </c>
      <c r="T25" s="86"/>
      <c r="U25" s="86"/>
      <c r="V25" s="90" t="s">
        <v>284</v>
      </c>
      <c r="W25" s="88">
        <v>43453.46532407407</v>
      </c>
      <c r="X25" s="90" t="s">
        <v>296</v>
      </c>
      <c r="Y25" s="86"/>
      <c r="Z25" s="86"/>
      <c r="AA25" s="92" t="s">
        <v>318</v>
      </c>
      <c r="AB25" s="86"/>
      <c r="AC25" s="86" t="b">
        <v>0</v>
      </c>
      <c r="AD25" s="86">
        <v>0</v>
      </c>
      <c r="AE25" s="92" t="s">
        <v>334</v>
      </c>
      <c r="AF25" s="86" t="b">
        <v>0</v>
      </c>
      <c r="AG25" s="86" t="s">
        <v>335</v>
      </c>
      <c r="AH25" s="86"/>
      <c r="AI25" s="92" t="s">
        <v>334</v>
      </c>
      <c r="AJ25" s="86" t="b">
        <v>0</v>
      </c>
      <c r="AK25" s="86">
        <v>0</v>
      </c>
      <c r="AL25" s="92" t="s">
        <v>334</v>
      </c>
      <c r="AM25" s="86" t="s">
        <v>341</v>
      </c>
      <c r="AN25" s="86" t="b">
        <v>0</v>
      </c>
      <c r="AO25" s="92" t="s">
        <v>318</v>
      </c>
      <c r="AP25" s="86" t="s">
        <v>176</v>
      </c>
      <c r="AQ25" s="86">
        <v>0</v>
      </c>
      <c r="AR25" s="86">
        <v>0</v>
      </c>
      <c r="AS25" s="86"/>
      <c r="AT25" s="86"/>
      <c r="AU25" s="86"/>
      <c r="AV25" s="86"/>
      <c r="AW25" s="86"/>
      <c r="AX25" s="86"/>
      <c r="AY25" s="86"/>
      <c r="AZ25" s="86"/>
      <c r="BA25">
        <v>3</v>
      </c>
      <c r="BB25" s="85" t="str">
        <f>REPLACE(INDEX(GroupVertices[Group],MATCH(Edges[[#This Row],[Vertex 1]],GroupVertices[Vertex],0)),1,1,"")</f>
        <v>2</v>
      </c>
      <c r="BC25" s="85" t="str">
        <f>REPLACE(INDEX(GroupVertices[Group],MATCH(Edges[[#This Row],[Vertex 2]],GroupVertices[Vertex],0)),1,1,"")</f>
        <v>2</v>
      </c>
      <c r="BD25" s="51"/>
      <c r="BE25" s="52"/>
      <c r="BF25" s="51"/>
      <c r="BG25" s="52"/>
      <c r="BH25" s="51"/>
      <c r="BI25" s="52"/>
      <c r="BJ25" s="51"/>
      <c r="BK25" s="52"/>
      <c r="BL25" s="51"/>
    </row>
    <row r="26" spans="1:64" ht="30">
      <c r="A26" s="84" t="s">
        <v>217</v>
      </c>
      <c r="B26" s="84" t="s">
        <v>234</v>
      </c>
      <c r="C26" s="53" t="s">
        <v>865</v>
      </c>
      <c r="D26" s="54">
        <v>10</v>
      </c>
      <c r="E26" s="65" t="s">
        <v>136</v>
      </c>
      <c r="F26" s="55">
        <v>12</v>
      </c>
      <c r="G26" s="53"/>
      <c r="H26" s="57"/>
      <c r="I26" s="56"/>
      <c r="J26" s="56"/>
      <c r="K26" s="36" t="s">
        <v>65</v>
      </c>
      <c r="L26" s="83">
        <v>26</v>
      </c>
      <c r="M26" s="83"/>
      <c r="N26" s="63"/>
      <c r="O26" s="86" t="s">
        <v>237</v>
      </c>
      <c r="P26" s="88">
        <v>43455.46533564815</v>
      </c>
      <c r="Q26" s="86" t="s">
        <v>245</v>
      </c>
      <c r="R26" s="90" t="s">
        <v>262</v>
      </c>
      <c r="S26" s="86" t="s">
        <v>268</v>
      </c>
      <c r="T26" s="86"/>
      <c r="U26" s="86"/>
      <c r="V26" s="90" t="s">
        <v>284</v>
      </c>
      <c r="W26" s="88">
        <v>43455.46533564815</v>
      </c>
      <c r="X26" s="90" t="s">
        <v>297</v>
      </c>
      <c r="Y26" s="86"/>
      <c r="Z26" s="86"/>
      <c r="AA26" s="92" t="s">
        <v>319</v>
      </c>
      <c r="AB26" s="86"/>
      <c r="AC26" s="86" t="b">
        <v>0</v>
      </c>
      <c r="AD26" s="86">
        <v>0</v>
      </c>
      <c r="AE26" s="92" t="s">
        <v>334</v>
      </c>
      <c r="AF26" s="86" t="b">
        <v>0</v>
      </c>
      <c r="AG26" s="86" t="s">
        <v>335</v>
      </c>
      <c r="AH26" s="86"/>
      <c r="AI26" s="92" t="s">
        <v>334</v>
      </c>
      <c r="AJ26" s="86" t="b">
        <v>0</v>
      </c>
      <c r="AK26" s="86">
        <v>0</v>
      </c>
      <c r="AL26" s="92" t="s">
        <v>334</v>
      </c>
      <c r="AM26" s="86" t="s">
        <v>341</v>
      </c>
      <c r="AN26" s="86" t="b">
        <v>0</v>
      </c>
      <c r="AO26" s="92" t="s">
        <v>319</v>
      </c>
      <c r="AP26" s="86" t="s">
        <v>176</v>
      </c>
      <c r="AQ26" s="86">
        <v>0</v>
      </c>
      <c r="AR26" s="86">
        <v>0</v>
      </c>
      <c r="AS26" s="86"/>
      <c r="AT26" s="86"/>
      <c r="AU26" s="86"/>
      <c r="AV26" s="86"/>
      <c r="AW26" s="86"/>
      <c r="AX26" s="86"/>
      <c r="AY26" s="86"/>
      <c r="AZ26" s="86"/>
      <c r="BA26">
        <v>2</v>
      </c>
      <c r="BB26" s="85" t="str">
        <f>REPLACE(INDEX(GroupVertices[Group],MATCH(Edges[[#This Row],[Vertex 1]],GroupVertices[Vertex],0)),1,1,"")</f>
        <v>2</v>
      </c>
      <c r="BC26" s="85" t="str">
        <f>REPLACE(INDEX(GroupVertices[Group],MATCH(Edges[[#This Row],[Vertex 2]],GroupVertices[Vertex],0)),1,1,"")</f>
        <v>2</v>
      </c>
      <c r="BD26" s="51">
        <v>2</v>
      </c>
      <c r="BE26" s="52">
        <v>10</v>
      </c>
      <c r="BF26" s="51">
        <v>0</v>
      </c>
      <c r="BG26" s="52">
        <v>0</v>
      </c>
      <c r="BH26" s="51">
        <v>0</v>
      </c>
      <c r="BI26" s="52">
        <v>0</v>
      </c>
      <c r="BJ26" s="51">
        <v>18</v>
      </c>
      <c r="BK26" s="52">
        <v>90</v>
      </c>
      <c r="BL26" s="51">
        <v>20</v>
      </c>
    </row>
    <row r="27" spans="1:64" ht="30">
      <c r="A27" s="84" t="s">
        <v>217</v>
      </c>
      <c r="B27" s="84" t="s">
        <v>233</v>
      </c>
      <c r="C27" s="53" t="s">
        <v>865</v>
      </c>
      <c r="D27" s="54">
        <v>10</v>
      </c>
      <c r="E27" s="65" t="s">
        <v>136</v>
      </c>
      <c r="F27" s="55">
        <v>12</v>
      </c>
      <c r="G27" s="53"/>
      <c r="H27" s="57"/>
      <c r="I27" s="56"/>
      <c r="J27" s="56"/>
      <c r="K27" s="36" t="s">
        <v>65</v>
      </c>
      <c r="L27" s="83">
        <v>27</v>
      </c>
      <c r="M27" s="83"/>
      <c r="N27" s="63"/>
      <c r="O27" s="86" t="s">
        <v>237</v>
      </c>
      <c r="P27" s="88">
        <v>43455.46533564815</v>
      </c>
      <c r="Q27" s="86" t="s">
        <v>245</v>
      </c>
      <c r="R27" s="90" t="s">
        <v>262</v>
      </c>
      <c r="S27" s="86" t="s">
        <v>268</v>
      </c>
      <c r="T27" s="86"/>
      <c r="U27" s="86"/>
      <c r="V27" s="90" t="s">
        <v>284</v>
      </c>
      <c r="W27" s="88">
        <v>43455.46533564815</v>
      </c>
      <c r="X27" s="90" t="s">
        <v>297</v>
      </c>
      <c r="Y27" s="86"/>
      <c r="Z27" s="86"/>
      <c r="AA27" s="92" t="s">
        <v>319</v>
      </c>
      <c r="AB27" s="86"/>
      <c r="AC27" s="86" t="b">
        <v>0</v>
      </c>
      <c r="AD27" s="86">
        <v>0</v>
      </c>
      <c r="AE27" s="92" t="s">
        <v>334</v>
      </c>
      <c r="AF27" s="86" t="b">
        <v>0</v>
      </c>
      <c r="AG27" s="86" t="s">
        <v>335</v>
      </c>
      <c r="AH27" s="86"/>
      <c r="AI27" s="92" t="s">
        <v>334</v>
      </c>
      <c r="AJ27" s="86" t="b">
        <v>0</v>
      </c>
      <c r="AK27" s="86">
        <v>0</v>
      </c>
      <c r="AL27" s="92" t="s">
        <v>334</v>
      </c>
      <c r="AM27" s="86" t="s">
        <v>341</v>
      </c>
      <c r="AN27" s="86" t="b">
        <v>0</v>
      </c>
      <c r="AO27" s="92" t="s">
        <v>319</v>
      </c>
      <c r="AP27" s="86" t="s">
        <v>176</v>
      </c>
      <c r="AQ27" s="86">
        <v>0</v>
      </c>
      <c r="AR27" s="86">
        <v>0</v>
      </c>
      <c r="AS27" s="86"/>
      <c r="AT27" s="86"/>
      <c r="AU27" s="86"/>
      <c r="AV27" s="86"/>
      <c r="AW27" s="86"/>
      <c r="AX27" s="86"/>
      <c r="AY27" s="86"/>
      <c r="AZ27" s="86"/>
      <c r="BA27">
        <v>3</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30">
      <c r="A28" s="84" t="s">
        <v>218</v>
      </c>
      <c r="B28" s="84" t="s">
        <v>233</v>
      </c>
      <c r="C28" s="53" t="s">
        <v>865</v>
      </c>
      <c r="D28" s="54">
        <v>10</v>
      </c>
      <c r="E28" s="65" t="s">
        <v>136</v>
      </c>
      <c r="F28" s="55">
        <v>12</v>
      </c>
      <c r="G28" s="53"/>
      <c r="H28" s="57"/>
      <c r="I28" s="56"/>
      <c r="J28" s="56"/>
      <c r="K28" s="36" t="s">
        <v>65</v>
      </c>
      <c r="L28" s="83">
        <v>28</v>
      </c>
      <c r="M28" s="83"/>
      <c r="N28" s="63"/>
      <c r="O28" s="86" t="s">
        <v>237</v>
      </c>
      <c r="P28" s="88">
        <v>43452.49309027778</v>
      </c>
      <c r="Q28" s="86" t="s">
        <v>246</v>
      </c>
      <c r="R28" s="90" t="s">
        <v>262</v>
      </c>
      <c r="S28" s="86" t="s">
        <v>268</v>
      </c>
      <c r="T28" s="86"/>
      <c r="U28" s="86"/>
      <c r="V28" s="90" t="s">
        <v>285</v>
      </c>
      <c r="W28" s="88">
        <v>43452.49309027778</v>
      </c>
      <c r="X28" s="90" t="s">
        <v>298</v>
      </c>
      <c r="Y28" s="86"/>
      <c r="Z28" s="86"/>
      <c r="AA28" s="92" t="s">
        <v>320</v>
      </c>
      <c r="AB28" s="86"/>
      <c r="AC28" s="86" t="b">
        <v>0</v>
      </c>
      <c r="AD28" s="86">
        <v>0</v>
      </c>
      <c r="AE28" s="92" t="s">
        <v>334</v>
      </c>
      <c r="AF28" s="86" t="b">
        <v>0</v>
      </c>
      <c r="AG28" s="86" t="s">
        <v>335</v>
      </c>
      <c r="AH28" s="86"/>
      <c r="AI28" s="92" t="s">
        <v>334</v>
      </c>
      <c r="AJ28" s="86" t="b">
        <v>0</v>
      </c>
      <c r="AK28" s="86">
        <v>0</v>
      </c>
      <c r="AL28" s="92" t="s">
        <v>334</v>
      </c>
      <c r="AM28" s="86" t="s">
        <v>341</v>
      </c>
      <c r="AN28" s="86" t="b">
        <v>0</v>
      </c>
      <c r="AO28" s="92" t="s">
        <v>320</v>
      </c>
      <c r="AP28" s="86" t="s">
        <v>176</v>
      </c>
      <c r="AQ28" s="86">
        <v>0</v>
      </c>
      <c r="AR28" s="86">
        <v>0</v>
      </c>
      <c r="AS28" s="86"/>
      <c r="AT28" s="86"/>
      <c r="AU28" s="86"/>
      <c r="AV28" s="86"/>
      <c r="AW28" s="86"/>
      <c r="AX28" s="86"/>
      <c r="AY28" s="86"/>
      <c r="AZ28" s="86"/>
      <c r="BA28">
        <v>3</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18</v>
      </c>
      <c r="BK28" s="52">
        <v>100</v>
      </c>
      <c r="BL28" s="51">
        <v>18</v>
      </c>
    </row>
    <row r="29" spans="1:64" ht="30">
      <c r="A29" s="84" t="s">
        <v>218</v>
      </c>
      <c r="B29" s="84" t="s">
        <v>234</v>
      </c>
      <c r="C29" s="53" t="s">
        <v>865</v>
      </c>
      <c r="D29" s="54">
        <v>10</v>
      </c>
      <c r="E29" s="65" t="s">
        <v>136</v>
      </c>
      <c r="F29" s="55">
        <v>12</v>
      </c>
      <c r="G29" s="53"/>
      <c r="H29" s="57"/>
      <c r="I29" s="56"/>
      <c r="J29" s="56"/>
      <c r="K29" s="36" t="s">
        <v>65</v>
      </c>
      <c r="L29" s="83">
        <v>29</v>
      </c>
      <c r="M29" s="83"/>
      <c r="N29" s="63"/>
      <c r="O29" s="86" t="s">
        <v>237</v>
      </c>
      <c r="P29" s="88">
        <v>43453.45143518518</v>
      </c>
      <c r="Q29" s="86" t="s">
        <v>247</v>
      </c>
      <c r="R29" s="90" t="s">
        <v>262</v>
      </c>
      <c r="S29" s="86" t="s">
        <v>268</v>
      </c>
      <c r="T29" s="86"/>
      <c r="U29" s="86"/>
      <c r="V29" s="90" t="s">
        <v>285</v>
      </c>
      <c r="W29" s="88">
        <v>43453.45143518518</v>
      </c>
      <c r="X29" s="90" t="s">
        <v>299</v>
      </c>
      <c r="Y29" s="86"/>
      <c r="Z29" s="86"/>
      <c r="AA29" s="92" t="s">
        <v>321</v>
      </c>
      <c r="AB29" s="86"/>
      <c r="AC29" s="86" t="b">
        <v>0</v>
      </c>
      <c r="AD29" s="86">
        <v>0</v>
      </c>
      <c r="AE29" s="92" t="s">
        <v>334</v>
      </c>
      <c r="AF29" s="86" t="b">
        <v>0</v>
      </c>
      <c r="AG29" s="86" t="s">
        <v>335</v>
      </c>
      <c r="AH29" s="86"/>
      <c r="AI29" s="92" t="s">
        <v>334</v>
      </c>
      <c r="AJ29" s="86" t="b">
        <v>0</v>
      </c>
      <c r="AK29" s="86">
        <v>0</v>
      </c>
      <c r="AL29" s="92" t="s">
        <v>334</v>
      </c>
      <c r="AM29" s="86" t="s">
        <v>341</v>
      </c>
      <c r="AN29" s="86" t="b">
        <v>0</v>
      </c>
      <c r="AO29" s="92" t="s">
        <v>321</v>
      </c>
      <c r="AP29" s="86" t="s">
        <v>176</v>
      </c>
      <c r="AQ29" s="86">
        <v>0</v>
      </c>
      <c r="AR29" s="86">
        <v>0</v>
      </c>
      <c r="AS29" s="86"/>
      <c r="AT29" s="86"/>
      <c r="AU29" s="86"/>
      <c r="AV29" s="86"/>
      <c r="AW29" s="86"/>
      <c r="AX29" s="86"/>
      <c r="AY29" s="86"/>
      <c r="AZ29" s="86"/>
      <c r="BA29">
        <v>2</v>
      </c>
      <c r="BB29" s="85" t="str">
        <f>REPLACE(INDEX(GroupVertices[Group],MATCH(Edges[[#This Row],[Vertex 1]],GroupVertices[Vertex],0)),1,1,"")</f>
        <v>2</v>
      </c>
      <c r="BC29" s="85" t="str">
        <f>REPLACE(INDEX(GroupVertices[Group],MATCH(Edges[[#This Row],[Vertex 2]],GroupVertices[Vertex],0)),1,1,"")</f>
        <v>2</v>
      </c>
      <c r="BD29" s="51"/>
      <c r="BE29" s="52"/>
      <c r="BF29" s="51"/>
      <c r="BG29" s="52"/>
      <c r="BH29" s="51"/>
      <c r="BI29" s="52"/>
      <c r="BJ29" s="51"/>
      <c r="BK29" s="52"/>
      <c r="BL29" s="51"/>
    </row>
    <row r="30" spans="1:64" ht="30">
      <c r="A30" s="84" t="s">
        <v>218</v>
      </c>
      <c r="B30" s="84" t="s">
        <v>233</v>
      </c>
      <c r="C30" s="53" t="s">
        <v>865</v>
      </c>
      <c r="D30" s="54">
        <v>10</v>
      </c>
      <c r="E30" s="65" t="s">
        <v>136</v>
      </c>
      <c r="F30" s="55">
        <v>12</v>
      </c>
      <c r="G30" s="53"/>
      <c r="H30" s="57"/>
      <c r="I30" s="56"/>
      <c r="J30" s="56"/>
      <c r="K30" s="36" t="s">
        <v>65</v>
      </c>
      <c r="L30" s="83">
        <v>30</v>
      </c>
      <c r="M30" s="83"/>
      <c r="N30" s="63"/>
      <c r="O30" s="86" t="s">
        <v>237</v>
      </c>
      <c r="P30" s="88">
        <v>43453.45143518518</v>
      </c>
      <c r="Q30" s="86" t="s">
        <v>247</v>
      </c>
      <c r="R30" s="90" t="s">
        <v>262</v>
      </c>
      <c r="S30" s="86" t="s">
        <v>268</v>
      </c>
      <c r="T30" s="86"/>
      <c r="U30" s="86"/>
      <c r="V30" s="90" t="s">
        <v>285</v>
      </c>
      <c r="W30" s="88">
        <v>43453.45143518518</v>
      </c>
      <c r="X30" s="90" t="s">
        <v>299</v>
      </c>
      <c r="Y30" s="86"/>
      <c r="Z30" s="86"/>
      <c r="AA30" s="92" t="s">
        <v>321</v>
      </c>
      <c r="AB30" s="86"/>
      <c r="AC30" s="86" t="b">
        <v>0</v>
      </c>
      <c r="AD30" s="86">
        <v>0</v>
      </c>
      <c r="AE30" s="92" t="s">
        <v>334</v>
      </c>
      <c r="AF30" s="86" t="b">
        <v>0</v>
      </c>
      <c r="AG30" s="86" t="s">
        <v>335</v>
      </c>
      <c r="AH30" s="86"/>
      <c r="AI30" s="92" t="s">
        <v>334</v>
      </c>
      <c r="AJ30" s="86" t="b">
        <v>0</v>
      </c>
      <c r="AK30" s="86">
        <v>0</v>
      </c>
      <c r="AL30" s="92" t="s">
        <v>334</v>
      </c>
      <c r="AM30" s="86" t="s">
        <v>341</v>
      </c>
      <c r="AN30" s="86" t="b">
        <v>0</v>
      </c>
      <c r="AO30" s="92" t="s">
        <v>321</v>
      </c>
      <c r="AP30" s="86" t="s">
        <v>176</v>
      </c>
      <c r="AQ30" s="86">
        <v>0</v>
      </c>
      <c r="AR30" s="86">
        <v>0</v>
      </c>
      <c r="AS30" s="86"/>
      <c r="AT30" s="86"/>
      <c r="AU30" s="86"/>
      <c r="AV30" s="86"/>
      <c r="AW30" s="86"/>
      <c r="AX30" s="86"/>
      <c r="AY30" s="86"/>
      <c r="AZ30" s="86"/>
      <c r="BA30">
        <v>3</v>
      </c>
      <c r="BB30" s="85" t="str">
        <f>REPLACE(INDEX(GroupVertices[Group],MATCH(Edges[[#This Row],[Vertex 1]],GroupVertices[Vertex],0)),1,1,"")</f>
        <v>2</v>
      </c>
      <c r="BC30" s="85" t="str">
        <f>REPLACE(INDEX(GroupVertices[Group],MATCH(Edges[[#This Row],[Vertex 2]],GroupVertices[Vertex],0)),1,1,"")</f>
        <v>2</v>
      </c>
      <c r="BD30" s="51">
        <v>2</v>
      </c>
      <c r="BE30" s="52">
        <v>11.764705882352942</v>
      </c>
      <c r="BF30" s="51">
        <v>0</v>
      </c>
      <c r="BG30" s="52">
        <v>0</v>
      </c>
      <c r="BH30" s="51">
        <v>0</v>
      </c>
      <c r="BI30" s="52">
        <v>0</v>
      </c>
      <c r="BJ30" s="51">
        <v>15</v>
      </c>
      <c r="BK30" s="52">
        <v>88.23529411764706</v>
      </c>
      <c r="BL30" s="51">
        <v>17</v>
      </c>
    </row>
    <row r="31" spans="1:64" ht="30">
      <c r="A31" s="84" t="s">
        <v>218</v>
      </c>
      <c r="B31" s="84" t="s">
        <v>234</v>
      </c>
      <c r="C31" s="53" t="s">
        <v>865</v>
      </c>
      <c r="D31" s="54">
        <v>10</v>
      </c>
      <c r="E31" s="65" t="s">
        <v>136</v>
      </c>
      <c r="F31" s="55">
        <v>12</v>
      </c>
      <c r="G31" s="53"/>
      <c r="H31" s="57"/>
      <c r="I31" s="56"/>
      <c r="J31" s="56"/>
      <c r="K31" s="36" t="s">
        <v>65</v>
      </c>
      <c r="L31" s="83">
        <v>31</v>
      </c>
      <c r="M31" s="83"/>
      <c r="N31" s="63"/>
      <c r="O31" s="86" t="s">
        <v>237</v>
      </c>
      <c r="P31" s="88">
        <v>43455.493101851855</v>
      </c>
      <c r="Q31" s="86" t="s">
        <v>248</v>
      </c>
      <c r="R31" s="90" t="s">
        <v>262</v>
      </c>
      <c r="S31" s="86" t="s">
        <v>268</v>
      </c>
      <c r="T31" s="86"/>
      <c r="U31" s="86"/>
      <c r="V31" s="90" t="s">
        <v>285</v>
      </c>
      <c r="W31" s="88">
        <v>43455.493101851855</v>
      </c>
      <c r="X31" s="90" t="s">
        <v>300</v>
      </c>
      <c r="Y31" s="86"/>
      <c r="Z31" s="86"/>
      <c r="AA31" s="92" t="s">
        <v>322</v>
      </c>
      <c r="AB31" s="86"/>
      <c r="AC31" s="86" t="b">
        <v>0</v>
      </c>
      <c r="AD31" s="86">
        <v>0</v>
      </c>
      <c r="AE31" s="92" t="s">
        <v>334</v>
      </c>
      <c r="AF31" s="86" t="b">
        <v>0</v>
      </c>
      <c r="AG31" s="86" t="s">
        <v>335</v>
      </c>
      <c r="AH31" s="86"/>
      <c r="AI31" s="92" t="s">
        <v>334</v>
      </c>
      <c r="AJ31" s="86" t="b">
        <v>0</v>
      </c>
      <c r="AK31" s="86">
        <v>0</v>
      </c>
      <c r="AL31" s="92" t="s">
        <v>334</v>
      </c>
      <c r="AM31" s="86" t="s">
        <v>341</v>
      </c>
      <c r="AN31" s="86" t="b">
        <v>0</v>
      </c>
      <c r="AO31" s="92" t="s">
        <v>322</v>
      </c>
      <c r="AP31" s="86" t="s">
        <v>176</v>
      </c>
      <c r="AQ31" s="86">
        <v>0</v>
      </c>
      <c r="AR31" s="86">
        <v>0</v>
      </c>
      <c r="AS31" s="86"/>
      <c r="AT31" s="86"/>
      <c r="AU31" s="86"/>
      <c r="AV31" s="86"/>
      <c r="AW31" s="86"/>
      <c r="AX31" s="86"/>
      <c r="AY31" s="86"/>
      <c r="AZ31" s="86"/>
      <c r="BA31">
        <v>2</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30">
      <c r="A32" s="84" t="s">
        <v>218</v>
      </c>
      <c r="B32" s="84" t="s">
        <v>233</v>
      </c>
      <c r="C32" s="53" t="s">
        <v>865</v>
      </c>
      <c r="D32" s="54">
        <v>10</v>
      </c>
      <c r="E32" s="65" t="s">
        <v>136</v>
      </c>
      <c r="F32" s="55">
        <v>12</v>
      </c>
      <c r="G32" s="53"/>
      <c r="H32" s="57"/>
      <c r="I32" s="56"/>
      <c r="J32" s="56"/>
      <c r="K32" s="36" t="s">
        <v>65</v>
      </c>
      <c r="L32" s="83">
        <v>32</v>
      </c>
      <c r="M32" s="83"/>
      <c r="N32" s="63"/>
      <c r="O32" s="86" t="s">
        <v>237</v>
      </c>
      <c r="P32" s="88">
        <v>43455.493101851855</v>
      </c>
      <c r="Q32" s="86" t="s">
        <v>248</v>
      </c>
      <c r="R32" s="90" t="s">
        <v>262</v>
      </c>
      <c r="S32" s="86" t="s">
        <v>268</v>
      </c>
      <c r="T32" s="86"/>
      <c r="U32" s="86"/>
      <c r="V32" s="90" t="s">
        <v>285</v>
      </c>
      <c r="W32" s="88">
        <v>43455.493101851855</v>
      </c>
      <c r="X32" s="90" t="s">
        <v>300</v>
      </c>
      <c r="Y32" s="86"/>
      <c r="Z32" s="86"/>
      <c r="AA32" s="92" t="s">
        <v>322</v>
      </c>
      <c r="AB32" s="86"/>
      <c r="AC32" s="86" t="b">
        <v>0</v>
      </c>
      <c r="AD32" s="86">
        <v>0</v>
      </c>
      <c r="AE32" s="92" t="s">
        <v>334</v>
      </c>
      <c r="AF32" s="86" t="b">
        <v>0</v>
      </c>
      <c r="AG32" s="86" t="s">
        <v>335</v>
      </c>
      <c r="AH32" s="86"/>
      <c r="AI32" s="92" t="s">
        <v>334</v>
      </c>
      <c r="AJ32" s="86" t="b">
        <v>0</v>
      </c>
      <c r="AK32" s="86">
        <v>0</v>
      </c>
      <c r="AL32" s="92" t="s">
        <v>334</v>
      </c>
      <c r="AM32" s="86" t="s">
        <v>341</v>
      </c>
      <c r="AN32" s="86" t="b">
        <v>0</v>
      </c>
      <c r="AO32" s="92" t="s">
        <v>322</v>
      </c>
      <c r="AP32" s="86" t="s">
        <v>176</v>
      </c>
      <c r="AQ32" s="86">
        <v>0</v>
      </c>
      <c r="AR32" s="86">
        <v>0</v>
      </c>
      <c r="AS32" s="86"/>
      <c r="AT32" s="86"/>
      <c r="AU32" s="86"/>
      <c r="AV32" s="86"/>
      <c r="AW32" s="86"/>
      <c r="AX32" s="86"/>
      <c r="AY32" s="86"/>
      <c r="AZ32" s="86"/>
      <c r="BA32">
        <v>3</v>
      </c>
      <c r="BB32" s="85" t="str">
        <f>REPLACE(INDEX(GroupVertices[Group],MATCH(Edges[[#This Row],[Vertex 1]],GroupVertices[Vertex],0)),1,1,"")</f>
        <v>2</v>
      </c>
      <c r="BC32" s="85" t="str">
        <f>REPLACE(INDEX(GroupVertices[Group],MATCH(Edges[[#This Row],[Vertex 2]],GroupVertices[Vertex],0)),1,1,"")</f>
        <v>2</v>
      </c>
      <c r="BD32" s="51">
        <v>2</v>
      </c>
      <c r="BE32" s="52">
        <v>10</v>
      </c>
      <c r="BF32" s="51">
        <v>0</v>
      </c>
      <c r="BG32" s="52">
        <v>0</v>
      </c>
      <c r="BH32" s="51">
        <v>0</v>
      </c>
      <c r="BI32" s="52">
        <v>0</v>
      </c>
      <c r="BJ32" s="51">
        <v>18</v>
      </c>
      <c r="BK32" s="52">
        <v>90</v>
      </c>
      <c r="BL32" s="51">
        <v>20</v>
      </c>
    </row>
    <row r="33" spans="1:64" ht="30">
      <c r="A33" s="84" t="s">
        <v>219</v>
      </c>
      <c r="B33" s="84" t="s">
        <v>233</v>
      </c>
      <c r="C33" s="53" t="s">
        <v>865</v>
      </c>
      <c r="D33" s="54">
        <v>10</v>
      </c>
      <c r="E33" s="65" t="s">
        <v>136</v>
      </c>
      <c r="F33" s="55">
        <v>12</v>
      </c>
      <c r="G33" s="53"/>
      <c r="H33" s="57"/>
      <c r="I33" s="56"/>
      <c r="J33" s="56"/>
      <c r="K33" s="36" t="s">
        <v>65</v>
      </c>
      <c r="L33" s="83">
        <v>33</v>
      </c>
      <c r="M33" s="83"/>
      <c r="N33" s="63"/>
      <c r="O33" s="86" t="s">
        <v>237</v>
      </c>
      <c r="P33" s="88">
        <v>43452.50035879629</v>
      </c>
      <c r="Q33" s="86" t="s">
        <v>249</v>
      </c>
      <c r="R33" s="90" t="s">
        <v>262</v>
      </c>
      <c r="S33" s="86" t="s">
        <v>268</v>
      </c>
      <c r="T33" s="86"/>
      <c r="U33" s="86"/>
      <c r="V33" s="90" t="s">
        <v>286</v>
      </c>
      <c r="W33" s="88">
        <v>43452.50035879629</v>
      </c>
      <c r="X33" s="90" t="s">
        <v>301</v>
      </c>
      <c r="Y33" s="86"/>
      <c r="Z33" s="86"/>
      <c r="AA33" s="92" t="s">
        <v>323</v>
      </c>
      <c r="AB33" s="86"/>
      <c r="AC33" s="86" t="b">
        <v>0</v>
      </c>
      <c r="AD33" s="86">
        <v>0</v>
      </c>
      <c r="AE33" s="92" t="s">
        <v>334</v>
      </c>
      <c r="AF33" s="86" t="b">
        <v>0</v>
      </c>
      <c r="AG33" s="86" t="s">
        <v>335</v>
      </c>
      <c r="AH33" s="86"/>
      <c r="AI33" s="92" t="s">
        <v>334</v>
      </c>
      <c r="AJ33" s="86" t="b">
        <v>0</v>
      </c>
      <c r="AK33" s="86">
        <v>0</v>
      </c>
      <c r="AL33" s="92" t="s">
        <v>334</v>
      </c>
      <c r="AM33" s="86" t="s">
        <v>341</v>
      </c>
      <c r="AN33" s="86" t="b">
        <v>0</v>
      </c>
      <c r="AO33" s="92" t="s">
        <v>323</v>
      </c>
      <c r="AP33" s="86" t="s">
        <v>176</v>
      </c>
      <c r="AQ33" s="86">
        <v>0</v>
      </c>
      <c r="AR33" s="86">
        <v>0</v>
      </c>
      <c r="AS33" s="86"/>
      <c r="AT33" s="86"/>
      <c r="AU33" s="86"/>
      <c r="AV33" s="86"/>
      <c r="AW33" s="86"/>
      <c r="AX33" s="86"/>
      <c r="AY33" s="86"/>
      <c r="AZ33" s="86"/>
      <c r="BA33">
        <v>3</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18</v>
      </c>
      <c r="BK33" s="52">
        <v>100</v>
      </c>
      <c r="BL33" s="51">
        <v>18</v>
      </c>
    </row>
    <row r="34" spans="1:64" ht="30">
      <c r="A34" s="84" t="s">
        <v>219</v>
      </c>
      <c r="B34" s="84" t="s">
        <v>234</v>
      </c>
      <c r="C34" s="53" t="s">
        <v>865</v>
      </c>
      <c r="D34" s="54">
        <v>10</v>
      </c>
      <c r="E34" s="65" t="s">
        <v>136</v>
      </c>
      <c r="F34" s="55">
        <v>12</v>
      </c>
      <c r="G34" s="53"/>
      <c r="H34" s="57"/>
      <c r="I34" s="56"/>
      <c r="J34" s="56"/>
      <c r="K34" s="36" t="s">
        <v>65</v>
      </c>
      <c r="L34" s="83">
        <v>34</v>
      </c>
      <c r="M34" s="83"/>
      <c r="N34" s="63"/>
      <c r="O34" s="86" t="s">
        <v>237</v>
      </c>
      <c r="P34" s="88">
        <v>43453.50361111111</v>
      </c>
      <c r="Q34" s="86" t="s">
        <v>250</v>
      </c>
      <c r="R34" s="90" t="s">
        <v>262</v>
      </c>
      <c r="S34" s="86" t="s">
        <v>268</v>
      </c>
      <c r="T34" s="86"/>
      <c r="U34" s="86"/>
      <c r="V34" s="90" t="s">
        <v>286</v>
      </c>
      <c r="W34" s="88">
        <v>43453.50361111111</v>
      </c>
      <c r="X34" s="90" t="s">
        <v>302</v>
      </c>
      <c r="Y34" s="86"/>
      <c r="Z34" s="86"/>
      <c r="AA34" s="92" t="s">
        <v>324</v>
      </c>
      <c r="AB34" s="86"/>
      <c r="AC34" s="86" t="b">
        <v>0</v>
      </c>
      <c r="AD34" s="86">
        <v>0</v>
      </c>
      <c r="AE34" s="92" t="s">
        <v>334</v>
      </c>
      <c r="AF34" s="86" t="b">
        <v>0</v>
      </c>
      <c r="AG34" s="86" t="s">
        <v>335</v>
      </c>
      <c r="AH34" s="86"/>
      <c r="AI34" s="92" t="s">
        <v>334</v>
      </c>
      <c r="AJ34" s="86" t="b">
        <v>0</v>
      </c>
      <c r="AK34" s="86">
        <v>0</v>
      </c>
      <c r="AL34" s="92" t="s">
        <v>334</v>
      </c>
      <c r="AM34" s="86" t="s">
        <v>341</v>
      </c>
      <c r="AN34" s="86" t="b">
        <v>0</v>
      </c>
      <c r="AO34" s="92" t="s">
        <v>324</v>
      </c>
      <c r="AP34" s="86" t="s">
        <v>176</v>
      </c>
      <c r="AQ34" s="86">
        <v>0</v>
      </c>
      <c r="AR34" s="86">
        <v>0</v>
      </c>
      <c r="AS34" s="86"/>
      <c r="AT34" s="86"/>
      <c r="AU34" s="86"/>
      <c r="AV34" s="86"/>
      <c r="AW34" s="86"/>
      <c r="AX34" s="86"/>
      <c r="AY34" s="86"/>
      <c r="AZ34" s="86"/>
      <c r="BA34">
        <v>2</v>
      </c>
      <c r="BB34" s="85" t="str">
        <f>REPLACE(INDEX(GroupVertices[Group],MATCH(Edges[[#This Row],[Vertex 1]],GroupVertices[Vertex],0)),1,1,"")</f>
        <v>2</v>
      </c>
      <c r="BC34" s="85" t="str">
        <f>REPLACE(INDEX(GroupVertices[Group],MATCH(Edges[[#This Row],[Vertex 2]],GroupVertices[Vertex],0)),1,1,"")</f>
        <v>2</v>
      </c>
      <c r="BD34" s="51"/>
      <c r="BE34" s="52"/>
      <c r="BF34" s="51"/>
      <c r="BG34" s="52"/>
      <c r="BH34" s="51"/>
      <c r="BI34" s="52"/>
      <c r="BJ34" s="51"/>
      <c r="BK34" s="52"/>
      <c r="BL34" s="51"/>
    </row>
    <row r="35" spans="1:64" ht="30">
      <c r="A35" s="84" t="s">
        <v>219</v>
      </c>
      <c r="B35" s="84" t="s">
        <v>233</v>
      </c>
      <c r="C35" s="53" t="s">
        <v>865</v>
      </c>
      <c r="D35" s="54">
        <v>10</v>
      </c>
      <c r="E35" s="65" t="s">
        <v>136</v>
      </c>
      <c r="F35" s="55">
        <v>12</v>
      </c>
      <c r="G35" s="53"/>
      <c r="H35" s="57"/>
      <c r="I35" s="56"/>
      <c r="J35" s="56"/>
      <c r="K35" s="36" t="s">
        <v>65</v>
      </c>
      <c r="L35" s="83">
        <v>35</v>
      </c>
      <c r="M35" s="83"/>
      <c r="N35" s="63"/>
      <c r="O35" s="86" t="s">
        <v>237</v>
      </c>
      <c r="P35" s="88">
        <v>43453.50361111111</v>
      </c>
      <c r="Q35" s="86" t="s">
        <v>250</v>
      </c>
      <c r="R35" s="90" t="s">
        <v>262</v>
      </c>
      <c r="S35" s="86" t="s">
        <v>268</v>
      </c>
      <c r="T35" s="86"/>
      <c r="U35" s="86"/>
      <c r="V35" s="90" t="s">
        <v>286</v>
      </c>
      <c r="W35" s="88">
        <v>43453.50361111111</v>
      </c>
      <c r="X35" s="90" t="s">
        <v>302</v>
      </c>
      <c r="Y35" s="86"/>
      <c r="Z35" s="86"/>
      <c r="AA35" s="92" t="s">
        <v>324</v>
      </c>
      <c r="AB35" s="86"/>
      <c r="AC35" s="86" t="b">
        <v>0</v>
      </c>
      <c r="AD35" s="86">
        <v>0</v>
      </c>
      <c r="AE35" s="92" t="s">
        <v>334</v>
      </c>
      <c r="AF35" s="86" t="b">
        <v>0</v>
      </c>
      <c r="AG35" s="86" t="s">
        <v>335</v>
      </c>
      <c r="AH35" s="86"/>
      <c r="AI35" s="92" t="s">
        <v>334</v>
      </c>
      <c r="AJ35" s="86" t="b">
        <v>0</v>
      </c>
      <c r="AK35" s="86">
        <v>0</v>
      </c>
      <c r="AL35" s="92" t="s">
        <v>334</v>
      </c>
      <c r="AM35" s="86" t="s">
        <v>341</v>
      </c>
      <c r="AN35" s="86" t="b">
        <v>0</v>
      </c>
      <c r="AO35" s="92" t="s">
        <v>324</v>
      </c>
      <c r="AP35" s="86" t="s">
        <v>176</v>
      </c>
      <c r="AQ35" s="86">
        <v>0</v>
      </c>
      <c r="AR35" s="86">
        <v>0</v>
      </c>
      <c r="AS35" s="86"/>
      <c r="AT35" s="86"/>
      <c r="AU35" s="86"/>
      <c r="AV35" s="86"/>
      <c r="AW35" s="86"/>
      <c r="AX35" s="86"/>
      <c r="AY35" s="86"/>
      <c r="AZ35" s="86"/>
      <c r="BA35">
        <v>3</v>
      </c>
      <c r="BB35" s="85" t="str">
        <f>REPLACE(INDEX(GroupVertices[Group],MATCH(Edges[[#This Row],[Vertex 1]],GroupVertices[Vertex],0)),1,1,"")</f>
        <v>2</v>
      </c>
      <c r="BC35" s="85" t="str">
        <f>REPLACE(INDEX(GroupVertices[Group],MATCH(Edges[[#This Row],[Vertex 2]],GroupVertices[Vertex],0)),1,1,"")</f>
        <v>2</v>
      </c>
      <c r="BD35" s="51">
        <v>2</v>
      </c>
      <c r="BE35" s="52">
        <v>11.764705882352942</v>
      </c>
      <c r="BF35" s="51">
        <v>0</v>
      </c>
      <c r="BG35" s="52">
        <v>0</v>
      </c>
      <c r="BH35" s="51">
        <v>0</v>
      </c>
      <c r="BI35" s="52">
        <v>0</v>
      </c>
      <c r="BJ35" s="51">
        <v>15</v>
      </c>
      <c r="BK35" s="52">
        <v>88.23529411764706</v>
      </c>
      <c r="BL35" s="51">
        <v>17</v>
      </c>
    </row>
    <row r="36" spans="1:64" ht="30">
      <c r="A36" s="84" t="s">
        <v>219</v>
      </c>
      <c r="B36" s="84" t="s">
        <v>234</v>
      </c>
      <c r="C36" s="53" t="s">
        <v>865</v>
      </c>
      <c r="D36" s="54">
        <v>10</v>
      </c>
      <c r="E36" s="65" t="s">
        <v>136</v>
      </c>
      <c r="F36" s="55">
        <v>12</v>
      </c>
      <c r="G36" s="53"/>
      <c r="H36" s="57"/>
      <c r="I36" s="56"/>
      <c r="J36" s="56"/>
      <c r="K36" s="36" t="s">
        <v>65</v>
      </c>
      <c r="L36" s="83">
        <v>36</v>
      </c>
      <c r="M36" s="83"/>
      <c r="N36" s="63"/>
      <c r="O36" s="86" t="s">
        <v>237</v>
      </c>
      <c r="P36" s="88">
        <v>43455.500555555554</v>
      </c>
      <c r="Q36" s="86" t="s">
        <v>251</v>
      </c>
      <c r="R36" s="90" t="s">
        <v>262</v>
      </c>
      <c r="S36" s="86" t="s">
        <v>268</v>
      </c>
      <c r="T36" s="86"/>
      <c r="U36" s="86"/>
      <c r="V36" s="90" t="s">
        <v>286</v>
      </c>
      <c r="W36" s="88">
        <v>43455.500555555554</v>
      </c>
      <c r="X36" s="90" t="s">
        <v>303</v>
      </c>
      <c r="Y36" s="86"/>
      <c r="Z36" s="86"/>
      <c r="AA36" s="92" t="s">
        <v>325</v>
      </c>
      <c r="AB36" s="86"/>
      <c r="AC36" s="86" t="b">
        <v>0</v>
      </c>
      <c r="AD36" s="86">
        <v>0</v>
      </c>
      <c r="AE36" s="92" t="s">
        <v>334</v>
      </c>
      <c r="AF36" s="86" t="b">
        <v>0</v>
      </c>
      <c r="AG36" s="86" t="s">
        <v>335</v>
      </c>
      <c r="AH36" s="86"/>
      <c r="AI36" s="92" t="s">
        <v>334</v>
      </c>
      <c r="AJ36" s="86" t="b">
        <v>0</v>
      </c>
      <c r="AK36" s="86">
        <v>0</v>
      </c>
      <c r="AL36" s="92" t="s">
        <v>334</v>
      </c>
      <c r="AM36" s="86" t="s">
        <v>341</v>
      </c>
      <c r="AN36" s="86" t="b">
        <v>0</v>
      </c>
      <c r="AO36" s="92" t="s">
        <v>325</v>
      </c>
      <c r="AP36" s="86" t="s">
        <v>176</v>
      </c>
      <c r="AQ36" s="86">
        <v>0</v>
      </c>
      <c r="AR36" s="86">
        <v>0</v>
      </c>
      <c r="AS36" s="86"/>
      <c r="AT36" s="86"/>
      <c r="AU36" s="86"/>
      <c r="AV36" s="86"/>
      <c r="AW36" s="86"/>
      <c r="AX36" s="86"/>
      <c r="AY36" s="86"/>
      <c r="AZ36" s="86"/>
      <c r="BA36">
        <v>2</v>
      </c>
      <c r="BB36" s="85" t="str">
        <f>REPLACE(INDEX(GroupVertices[Group],MATCH(Edges[[#This Row],[Vertex 1]],GroupVertices[Vertex],0)),1,1,"")</f>
        <v>2</v>
      </c>
      <c r="BC36" s="85" t="str">
        <f>REPLACE(INDEX(GroupVertices[Group],MATCH(Edges[[#This Row],[Vertex 2]],GroupVertices[Vertex],0)),1,1,"")</f>
        <v>2</v>
      </c>
      <c r="BD36" s="51"/>
      <c r="BE36" s="52"/>
      <c r="BF36" s="51"/>
      <c r="BG36" s="52"/>
      <c r="BH36" s="51"/>
      <c r="BI36" s="52"/>
      <c r="BJ36" s="51"/>
      <c r="BK36" s="52"/>
      <c r="BL36" s="51"/>
    </row>
    <row r="37" spans="1:64" ht="30">
      <c r="A37" s="84" t="s">
        <v>219</v>
      </c>
      <c r="B37" s="84" t="s">
        <v>233</v>
      </c>
      <c r="C37" s="53" t="s">
        <v>865</v>
      </c>
      <c r="D37" s="54">
        <v>10</v>
      </c>
      <c r="E37" s="65" t="s">
        <v>136</v>
      </c>
      <c r="F37" s="55">
        <v>12</v>
      </c>
      <c r="G37" s="53"/>
      <c r="H37" s="57"/>
      <c r="I37" s="56"/>
      <c r="J37" s="56"/>
      <c r="K37" s="36" t="s">
        <v>65</v>
      </c>
      <c r="L37" s="83">
        <v>37</v>
      </c>
      <c r="M37" s="83"/>
      <c r="N37" s="63"/>
      <c r="O37" s="86" t="s">
        <v>237</v>
      </c>
      <c r="P37" s="88">
        <v>43455.500555555554</v>
      </c>
      <c r="Q37" s="86" t="s">
        <v>251</v>
      </c>
      <c r="R37" s="90" t="s">
        <v>262</v>
      </c>
      <c r="S37" s="86" t="s">
        <v>268</v>
      </c>
      <c r="T37" s="86"/>
      <c r="U37" s="86"/>
      <c r="V37" s="90" t="s">
        <v>286</v>
      </c>
      <c r="W37" s="88">
        <v>43455.500555555554</v>
      </c>
      <c r="X37" s="90" t="s">
        <v>303</v>
      </c>
      <c r="Y37" s="86"/>
      <c r="Z37" s="86"/>
      <c r="AA37" s="92" t="s">
        <v>325</v>
      </c>
      <c r="AB37" s="86"/>
      <c r="AC37" s="86" t="b">
        <v>0</v>
      </c>
      <c r="AD37" s="86">
        <v>0</v>
      </c>
      <c r="AE37" s="92" t="s">
        <v>334</v>
      </c>
      <c r="AF37" s="86" t="b">
        <v>0</v>
      </c>
      <c r="AG37" s="86" t="s">
        <v>335</v>
      </c>
      <c r="AH37" s="86"/>
      <c r="AI37" s="92" t="s">
        <v>334</v>
      </c>
      <c r="AJ37" s="86" t="b">
        <v>0</v>
      </c>
      <c r="AK37" s="86">
        <v>0</v>
      </c>
      <c r="AL37" s="92" t="s">
        <v>334</v>
      </c>
      <c r="AM37" s="86" t="s">
        <v>341</v>
      </c>
      <c r="AN37" s="86" t="b">
        <v>0</v>
      </c>
      <c r="AO37" s="92" t="s">
        <v>325</v>
      </c>
      <c r="AP37" s="86" t="s">
        <v>176</v>
      </c>
      <c r="AQ37" s="86">
        <v>0</v>
      </c>
      <c r="AR37" s="86">
        <v>0</v>
      </c>
      <c r="AS37" s="86"/>
      <c r="AT37" s="86"/>
      <c r="AU37" s="86"/>
      <c r="AV37" s="86"/>
      <c r="AW37" s="86"/>
      <c r="AX37" s="86"/>
      <c r="AY37" s="86"/>
      <c r="AZ37" s="86"/>
      <c r="BA37">
        <v>3</v>
      </c>
      <c r="BB37" s="85" t="str">
        <f>REPLACE(INDEX(GroupVertices[Group],MATCH(Edges[[#This Row],[Vertex 1]],GroupVertices[Vertex],0)),1,1,"")</f>
        <v>2</v>
      </c>
      <c r="BC37" s="85" t="str">
        <f>REPLACE(INDEX(GroupVertices[Group],MATCH(Edges[[#This Row],[Vertex 2]],GroupVertices[Vertex],0)),1,1,"")</f>
        <v>2</v>
      </c>
      <c r="BD37" s="51">
        <v>2</v>
      </c>
      <c r="BE37" s="52">
        <v>10</v>
      </c>
      <c r="BF37" s="51">
        <v>0</v>
      </c>
      <c r="BG37" s="52">
        <v>0</v>
      </c>
      <c r="BH37" s="51">
        <v>0</v>
      </c>
      <c r="BI37" s="52">
        <v>0</v>
      </c>
      <c r="BJ37" s="51">
        <v>18</v>
      </c>
      <c r="BK37" s="52">
        <v>90</v>
      </c>
      <c r="BL37" s="51">
        <v>20</v>
      </c>
    </row>
    <row r="38" spans="1:64" ht="30">
      <c r="A38" s="84" t="s">
        <v>220</v>
      </c>
      <c r="B38" s="84" t="s">
        <v>234</v>
      </c>
      <c r="C38" s="53" t="s">
        <v>865</v>
      </c>
      <c r="D38" s="54">
        <v>10</v>
      </c>
      <c r="E38" s="65" t="s">
        <v>136</v>
      </c>
      <c r="F38" s="55">
        <v>12</v>
      </c>
      <c r="G38" s="53"/>
      <c r="H38" s="57"/>
      <c r="I38" s="56"/>
      <c r="J38" s="56"/>
      <c r="K38" s="36" t="s">
        <v>65</v>
      </c>
      <c r="L38" s="83">
        <v>38</v>
      </c>
      <c r="M38" s="83"/>
      <c r="N38" s="63"/>
      <c r="O38" s="86" t="s">
        <v>237</v>
      </c>
      <c r="P38" s="88">
        <v>43452.64460648148</v>
      </c>
      <c r="Q38" s="86" t="s">
        <v>252</v>
      </c>
      <c r="R38" s="90" t="s">
        <v>262</v>
      </c>
      <c r="S38" s="86" t="s">
        <v>268</v>
      </c>
      <c r="T38" s="86"/>
      <c r="U38" s="86"/>
      <c r="V38" s="90" t="s">
        <v>287</v>
      </c>
      <c r="W38" s="88">
        <v>43452.64460648148</v>
      </c>
      <c r="X38" s="90" t="s">
        <v>304</v>
      </c>
      <c r="Y38" s="86"/>
      <c r="Z38" s="86"/>
      <c r="AA38" s="92" t="s">
        <v>326</v>
      </c>
      <c r="AB38" s="86"/>
      <c r="AC38" s="86" t="b">
        <v>0</v>
      </c>
      <c r="AD38" s="86">
        <v>0</v>
      </c>
      <c r="AE38" s="92" t="s">
        <v>334</v>
      </c>
      <c r="AF38" s="86" t="b">
        <v>0</v>
      </c>
      <c r="AG38" s="86" t="s">
        <v>335</v>
      </c>
      <c r="AH38" s="86"/>
      <c r="AI38" s="92" t="s">
        <v>334</v>
      </c>
      <c r="AJ38" s="86" t="b">
        <v>0</v>
      </c>
      <c r="AK38" s="86">
        <v>0</v>
      </c>
      <c r="AL38" s="92" t="s">
        <v>334</v>
      </c>
      <c r="AM38" s="86" t="s">
        <v>341</v>
      </c>
      <c r="AN38" s="86" t="b">
        <v>0</v>
      </c>
      <c r="AO38" s="92" t="s">
        <v>326</v>
      </c>
      <c r="AP38" s="86" t="s">
        <v>176</v>
      </c>
      <c r="AQ38" s="86">
        <v>0</v>
      </c>
      <c r="AR38" s="86">
        <v>0</v>
      </c>
      <c r="AS38" s="86"/>
      <c r="AT38" s="86"/>
      <c r="AU38" s="86"/>
      <c r="AV38" s="86"/>
      <c r="AW38" s="86"/>
      <c r="AX38" s="86"/>
      <c r="AY38" s="86"/>
      <c r="AZ38" s="86"/>
      <c r="BA38">
        <v>3</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18</v>
      </c>
      <c r="BK38" s="52">
        <v>100</v>
      </c>
      <c r="BL38" s="51">
        <v>18</v>
      </c>
    </row>
    <row r="39" spans="1:64" ht="30">
      <c r="A39" s="84" t="s">
        <v>220</v>
      </c>
      <c r="B39" s="84" t="s">
        <v>234</v>
      </c>
      <c r="C39" s="53" t="s">
        <v>865</v>
      </c>
      <c r="D39" s="54">
        <v>10</v>
      </c>
      <c r="E39" s="65" t="s">
        <v>136</v>
      </c>
      <c r="F39" s="55">
        <v>12</v>
      </c>
      <c r="G39" s="53"/>
      <c r="H39" s="57"/>
      <c r="I39" s="56"/>
      <c r="J39" s="56"/>
      <c r="K39" s="36" t="s">
        <v>65</v>
      </c>
      <c r="L39" s="83">
        <v>39</v>
      </c>
      <c r="M39" s="83"/>
      <c r="N39" s="63"/>
      <c r="O39" s="86" t="s">
        <v>237</v>
      </c>
      <c r="P39" s="88">
        <v>43453.37541666667</v>
      </c>
      <c r="Q39" s="86" t="s">
        <v>253</v>
      </c>
      <c r="R39" s="90" t="s">
        <v>262</v>
      </c>
      <c r="S39" s="86" t="s">
        <v>268</v>
      </c>
      <c r="T39" s="86"/>
      <c r="U39" s="86"/>
      <c r="V39" s="90" t="s">
        <v>287</v>
      </c>
      <c r="W39" s="88">
        <v>43453.37541666667</v>
      </c>
      <c r="X39" s="90" t="s">
        <v>305</v>
      </c>
      <c r="Y39" s="86"/>
      <c r="Z39" s="86"/>
      <c r="AA39" s="92" t="s">
        <v>327</v>
      </c>
      <c r="AB39" s="86"/>
      <c r="AC39" s="86" t="b">
        <v>0</v>
      </c>
      <c r="AD39" s="86">
        <v>1</v>
      </c>
      <c r="AE39" s="92" t="s">
        <v>334</v>
      </c>
      <c r="AF39" s="86" t="b">
        <v>0</v>
      </c>
      <c r="AG39" s="86" t="s">
        <v>335</v>
      </c>
      <c r="AH39" s="86"/>
      <c r="AI39" s="92" t="s">
        <v>334</v>
      </c>
      <c r="AJ39" s="86" t="b">
        <v>0</v>
      </c>
      <c r="AK39" s="86">
        <v>1</v>
      </c>
      <c r="AL39" s="92" t="s">
        <v>334</v>
      </c>
      <c r="AM39" s="86" t="s">
        <v>341</v>
      </c>
      <c r="AN39" s="86" t="b">
        <v>0</v>
      </c>
      <c r="AO39" s="92" t="s">
        <v>327</v>
      </c>
      <c r="AP39" s="86" t="s">
        <v>176</v>
      </c>
      <c r="AQ39" s="86">
        <v>0</v>
      </c>
      <c r="AR39" s="86">
        <v>0</v>
      </c>
      <c r="AS39" s="86"/>
      <c r="AT39" s="86"/>
      <c r="AU39" s="86"/>
      <c r="AV39" s="86"/>
      <c r="AW39" s="86"/>
      <c r="AX39" s="86"/>
      <c r="AY39" s="86"/>
      <c r="AZ39" s="86"/>
      <c r="BA39">
        <v>3</v>
      </c>
      <c r="BB39" s="85" t="str">
        <f>REPLACE(INDEX(GroupVertices[Group],MATCH(Edges[[#This Row],[Vertex 1]],GroupVertices[Vertex],0)),1,1,"")</f>
        <v>2</v>
      </c>
      <c r="BC39" s="85" t="str">
        <f>REPLACE(INDEX(GroupVertices[Group],MATCH(Edges[[#This Row],[Vertex 2]],GroupVertices[Vertex],0)),1,1,"")</f>
        <v>2</v>
      </c>
      <c r="BD39" s="51">
        <v>2</v>
      </c>
      <c r="BE39" s="52">
        <v>11.764705882352942</v>
      </c>
      <c r="BF39" s="51">
        <v>0</v>
      </c>
      <c r="BG39" s="52">
        <v>0</v>
      </c>
      <c r="BH39" s="51">
        <v>0</v>
      </c>
      <c r="BI39" s="52">
        <v>0</v>
      </c>
      <c r="BJ39" s="51">
        <v>15</v>
      </c>
      <c r="BK39" s="52">
        <v>88.23529411764706</v>
      </c>
      <c r="BL39" s="51">
        <v>17</v>
      </c>
    </row>
    <row r="40" spans="1:64" ht="30">
      <c r="A40" s="84" t="s">
        <v>220</v>
      </c>
      <c r="B40" s="84" t="s">
        <v>234</v>
      </c>
      <c r="C40" s="53" t="s">
        <v>865</v>
      </c>
      <c r="D40" s="54">
        <v>10</v>
      </c>
      <c r="E40" s="65" t="s">
        <v>136</v>
      </c>
      <c r="F40" s="55">
        <v>12</v>
      </c>
      <c r="G40" s="53"/>
      <c r="H40" s="57"/>
      <c r="I40" s="56"/>
      <c r="J40" s="56"/>
      <c r="K40" s="36" t="s">
        <v>65</v>
      </c>
      <c r="L40" s="83">
        <v>40</v>
      </c>
      <c r="M40" s="83"/>
      <c r="N40" s="63"/>
      <c r="O40" s="86" t="s">
        <v>237</v>
      </c>
      <c r="P40" s="88">
        <v>43455.58449074074</v>
      </c>
      <c r="Q40" s="86" t="s">
        <v>254</v>
      </c>
      <c r="R40" s="90" t="s">
        <v>262</v>
      </c>
      <c r="S40" s="86" t="s">
        <v>268</v>
      </c>
      <c r="T40" s="86"/>
      <c r="U40" s="90" t="s">
        <v>276</v>
      </c>
      <c r="V40" s="90" t="s">
        <v>276</v>
      </c>
      <c r="W40" s="88">
        <v>43455.58449074074</v>
      </c>
      <c r="X40" s="90" t="s">
        <v>306</v>
      </c>
      <c r="Y40" s="86"/>
      <c r="Z40" s="86"/>
      <c r="AA40" s="92" t="s">
        <v>328</v>
      </c>
      <c r="AB40" s="86"/>
      <c r="AC40" s="86" t="b">
        <v>0</v>
      </c>
      <c r="AD40" s="86">
        <v>0</v>
      </c>
      <c r="AE40" s="92" t="s">
        <v>334</v>
      </c>
      <c r="AF40" s="86" t="b">
        <v>0</v>
      </c>
      <c r="AG40" s="86" t="s">
        <v>335</v>
      </c>
      <c r="AH40" s="86"/>
      <c r="AI40" s="92" t="s">
        <v>334</v>
      </c>
      <c r="AJ40" s="86" t="b">
        <v>0</v>
      </c>
      <c r="AK40" s="86">
        <v>0</v>
      </c>
      <c r="AL40" s="92" t="s">
        <v>334</v>
      </c>
      <c r="AM40" s="86" t="s">
        <v>341</v>
      </c>
      <c r="AN40" s="86" t="b">
        <v>0</v>
      </c>
      <c r="AO40" s="92" t="s">
        <v>328</v>
      </c>
      <c r="AP40" s="86" t="s">
        <v>176</v>
      </c>
      <c r="AQ40" s="86">
        <v>0</v>
      </c>
      <c r="AR40" s="86">
        <v>0</v>
      </c>
      <c r="AS40" s="86"/>
      <c r="AT40" s="86"/>
      <c r="AU40" s="86"/>
      <c r="AV40" s="86"/>
      <c r="AW40" s="86"/>
      <c r="AX40" s="86"/>
      <c r="AY40" s="86"/>
      <c r="AZ40" s="86"/>
      <c r="BA40">
        <v>3</v>
      </c>
      <c r="BB40" s="85" t="str">
        <f>REPLACE(INDEX(GroupVertices[Group],MATCH(Edges[[#This Row],[Vertex 1]],GroupVertices[Vertex],0)),1,1,"")</f>
        <v>2</v>
      </c>
      <c r="BC40" s="85" t="str">
        <f>REPLACE(INDEX(GroupVertices[Group],MATCH(Edges[[#This Row],[Vertex 2]],GroupVertices[Vertex],0)),1,1,"")</f>
        <v>2</v>
      </c>
      <c r="BD40" s="51">
        <v>2</v>
      </c>
      <c r="BE40" s="52">
        <v>10</v>
      </c>
      <c r="BF40" s="51">
        <v>0</v>
      </c>
      <c r="BG40" s="52">
        <v>0</v>
      </c>
      <c r="BH40" s="51">
        <v>0</v>
      </c>
      <c r="BI40" s="52">
        <v>0</v>
      </c>
      <c r="BJ40" s="51">
        <v>18</v>
      </c>
      <c r="BK40" s="52">
        <v>90</v>
      </c>
      <c r="BL40" s="51">
        <v>20</v>
      </c>
    </row>
    <row r="41" spans="1:64" ht="30">
      <c r="A41" s="84" t="s">
        <v>220</v>
      </c>
      <c r="B41" s="84" t="s">
        <v>233</v>
      </c>
      <c r="C41" s="53" t="s">
        <v>865</v>
      </c>
      <c r="D41" s="54">
        <v>10</v>
      </c>
      <c r="E41" s="65" t="s">
        <v>136</v>
      </c>
      <c r="F41" s="55">
        <v>12</v>
      </c>
      <c r="G41" s="53"/>
      <c r="H41" s="57"/>
      <c r="I41" s="56"/>
      <c r="J41" s="56"/>
      <c r="K41" s="36" t="s">
        <v>65</v>
      </c>
      <c r="L41" s="83">
        <v>41</v>
      </c>
      <c r="M41" s="83"/>
      <c r="N41" s="63"/>
      <c r="O41" s="86" t="s">
        <v>237</v>
      </c>
      <c r="P41" s="88">
        <v>43452.64460648148</v>
      </c>
      <c r="Q41" s="86" t="s">
        <v>252</v>
      </c>
      <c r="R41" s="90" t="s">
        <v>262</v>
      </c>
      <c r="S41" s="86" t="s">
        <v>268</v>
      </c>
      <c r="T41" s="86"/>
      <c r="U41" s="86"/>
      <c r="V41" s="90" t="s">
        <v>287</v>
      </c>
      <c r="W41" s="88">
        <v>43452.64460648148</v>
      </c>
      <c r="X41" s="90" t="s">
        <v>304</v>
      </c>
      <c r="Y41" s="86"/>
      <c r="Z41" s="86"/>
      <c r="AA41" s="92" t="s">
        <v>326</v>
      </c>
      <c r="AB41" s="86"/>
      <c r="AC41" s="86" t="b">
        <v>0</v>
      </c>
      <c r="AD41" s="86">
        <v>0</v>
      </c>
      <c r="AE41" s="92" t="s">
        <v>334</v>
      </c>
      <c r="AF41" s="86" t="b">
        <v>0</v>
      </c>
      <c r="AG41" s="86" t="s">
        <v>335</v>
      </c>
      <c r="AH41" s="86"/>
      <c r="AI41" s="92" t="s">
        <v>334</v>
      </c>
      <c r="AJ41" s="86" t="b">
        <v>0</v>
      </c>
      <c r="AK41" s="86">
        <v>0</v>
      </c>
      <c r="AL41" s="92" t="s">
        <v>334</v>
      </c>
      <c r="AM41" s="86" t="s">
        <v>341</v>
      </c>
      <c r="AN41" s="86" t="b">
        <v>0</v>
      </c>
      <c r="AO41" s="92" t="s">
        <v>326</v>
      </c>
      <c r="AP41" s="86" t="s">
        <v>176</v>
      </c>
      <c r="AQ41" s="86">
        <v>0</v>
      </c>
      <c r="AR41" s="86">
        <v>0</v>
      </c>
      <c r="AS41" s="86"/>
      <c r="AT41" s="86"/>
      <c r="AU41" s="86"/>
      <c r="AV41" s="86"/>
      <c r="AW41" s="86"/>
      <c r="AX41" s="86"/>
      <c r="AY41" s="86"/>
      <c r="AZ41" s="86"/>
      <c r="BA41">
        <v>3</v>
      </c>
      <c r="BB41" s="85" t="str">
        <f>REPLACE(INDEX(GroupVertices[Group],MATCH(Edges[[#This Row],[Vertex 1]],GroupVertices[Vertex],0)),1,1,"")</f>
        <v>2</v>
      </c>
      <c r="BC41" s="85" t="str">
        <f>REPLACE(INDEX(GroupVertices[Group],MATCH(Edges[[#This Row],[Vertex 2]],GroupVertices[Vertex],0)),1,1,"")</f>
        <v>2</v>
      </c>
      <c r="BD41" s="51"/>
      <c r="BE41" s="52"/>
      <c r="BF41" s="51"/>
      <c r="BG41" s="52"/>
      <c r="BH41" s="51"/>
      <c r="BI41" s="52"/>
      <c r="BJ41" s="51"/>
      <c r="BK41" s="52"/>
      <c r="BL41" s="51"/>
    </row>
    <row r="42" spans="1:64" ht="30">
      <c r="A42" s="84" t="s">
        <v>220</v>
      </c>
      <c r="B42" s="84" t="s">
        <v>233</v>
      </c>
      <c r="C42" s="53" t="s">
        <v>865</v>
      </c>
      <c r="D42" s="54">
        <v>10</v>
      </c>
      <c r="E42" s="65" t="s">
        <v>136</v>
      </c>
      <c r="F42" s="55">
        <v>12</v>
      </c>
      <c r="G42" s="53"/>
      <c r="H42" s="57"/>
      <c r="I42" s="56"/>
      <c r="J42" s="56"/>
      <c r="K42" s="36" t="s">
        <v>65</v>
      </c>
      <c r="L42" s="83">
        <v>42</v>
      </c>
      <c r="M42" s="83"/>
      <c r="N42" s="63"/>
      <c r="O42" s="86" t="s">
        <v>237</v>
      </c>
      <c r="P42" s="88">
        <v>43453.37541666667</v>
      </c>
      <c r="Q42" s="86" t="s">
        <v>253</v>
      </c>
      <c r="R42" s="90" t="s">
        <v>262</v>
      </c>
      <c r="S42" s="86" t="s">
        <v>268</v>
      </c>
      <c r="T42" s="86"/>
      <c r="U42" s="86"/>
      <c r="V42" s="90" t="s">
        <v>287</v>
      </c>
      <c r="W42" s="88">
        <v>43453.37541666667</v>
      </c>
      <c r="X42" s="90" t="s">
        <v>305</v>
      </c>
      <c r="Y42" s="86"/>
      <c r="Z42" s="86"/>
      <c r="AA42" s="92" t="s">
        <v>327</v>
      </c>
      <c r="AB42" s="86"/>
      <c r="AC42" s="86" t="b">
        <v>0</v>
      </c>
      <c r="AD42" s="86">
        <v>1</v>
      </c>
      <c r="AE42" s="92" t="s">
        <v>334</v>
      </c>
      <c r="AF42" s="86" t="b">
        <v>0</v>
      </c>
      <c r="AG42" s="86" t="s">
        <v>335</v>
      </c>
      <c r="AH42" s="86"/>
      <c r="AI42" s="92" t="s">
        <v>334</v>
      </c>
      <c r="AJ42" s="86" t="b">
        <v>0</v>
      </c>
      <c r="AK42" s="86">
        <v>1</v>
      </c>
      <c r="AL42" s="92" t="s">
        <v>334</v>
      </c>
      <c r="AM42" s="86" t="s">
        <v>341</v>
      </c>
      <c r="AN42" s="86" t="b">
        <v>0</v>
      </c>
      <c r="AO42" s="92" t="s">
        <v>327</v>
      </c>
      <c r="AP42" s="86" t="s">
        <v>176</v>
      </c>
      <c r="AQ42" s="86">
        <v>0</v>
      </c>
      <c r="AR42" s="86">
        <v>0</v>
      </c>
      <c r="AS42" s="86"/>
      <c r="AT42" s="86"/>
      <c r="AU42" s="86"/>
      <c r="AV42" s="86"/>
      <c r="AW42" s="86"/>
      <c r="AX42" s="86"/>
      <c r="AY42" s="86"/>
      <c r="AZ42" s="86"/>
      <c r="BA42">
        <v>3</v>
      </c>
      <c r="BB42" s="85" t="str">
        <f>REPLACE(INDEX(GroupVertices[Group],MATCH(Edges[[#This Row],[Vertex 1]],GroupVertices[Vertex],0)),1,1,"")</f>
        <v>2</v>
      </c>
      <c r="BC42" s="85" t="str">
        <f>REPLACE(INDEX(GroupVertices[Group],MATCH(Edges[[#This Row],[Vertex 2]],GroupVertices[Vertex],0)),1,1,"")</f>
        <v>2</v>
      </c>
      <c r="BD42" s="51"/>
      <c r="BE42" s="52"/>
      <c r="BF42" s="51"/>
      <c r="BG42" s="52"/>
      <c r="BH42" s="51"/>
      <c r="BI42" s="52"/>
      <c r="BJ42" s="51"/>
      <c r="BK42" s="52"/>
      <c r="BL42" s="51"/>
    </row>
    <row r="43" spans="1:64" ht="30">
      <c r="A43" s="84" t="s">
        <v>220</v>
      </c>
      <c r="B43" s="84" t="s">
        <v>233</v>
      </c>
      <c r="C43" s="53" t="s">
        <v>865</v>
      </c>
      <c r="D43" s="54">
        <v>10</v>
      </c>
      <c r="E43" s="65" t="s">
        <v>136</v>
      </c>
      <c r="F43" s="55">
        <v>12</v>
      </c>
      <c r="G43" s="53"/>
      <c r="H43" s="57"/>
      <c r="I43" s="56"/>
      <c r="J43" s="56"/>
      <c r="K43" s="36" t="s">
        <v>65</v>
      </c>
      <c r="L43" s="83">
        <v>43</v>
      </c>
      <c r="M43" s="83"/>
      <c r="N43" s="63"/>
      <c r="O43" s="86" t="s">
        <v>237</v>
      </c>
      <c r="P43" s="88">
        <v>43455.58449074074</v>
      </c>
      <c r="Q43" s="86" t="s">
        <v>254</v>
      </c>
      <c r="R43" s="90" t="s">
        <v>262</v>
      </c>
      <c r="S43" s="86" t="s">
        <v>268</v>
      </c>
      <c r="T43" s="86"/>
      <c r="U43" s="90" t="s">
        <v>276</v>
      </c>
      <c r="V43" s="90" t="s">
        <v>276</v>
      </c>
      <c r="W43" s="88">
        <v>43455.58449074074</v>
      </c>
      <c r="X43" s="90" t="s">
        <v>306</v>
      </c>
      <c r="Y43" s="86"/>
      <c r="Z43" s="86"/>
      <c r="AA43" s="92" t="s">
        <v>328</v>
      </c>
      <c r="AB43" s="86"/>
      <c r="AC43" s="86" t="b">
        <v>0</v>
      </c>
      <c r="AD43" s="86">
        <v>0</v>
      </c>
      <c r="AE43" s="92" t="s">
        <v>334</v>
      </c>
      <c r="AF43" s="86" t="b">
        <v>0</v>
      </c>
      <c r="AG43" s="86" t="s">
        <v>335</v>
      </c>
      <c r="AH43" s="86"/>
      <c r="AI43" s="92" t="s">
        <v>334</v>
      </c>
      <c r="AJ43" s="86" t="b">
        <v>0</v>
      </c>
      <c r="AK43" s="86">
        <v>0</v>
      </c>
      <c r="AL43" s="92" t="s">
        <v>334</v>
      </c>
      <c r="AM43" s="86" t="s">
        <v>341</v>
      </c>
      <c r="AN43" s="86" t="b">
        <v>0</v>
      </c>
      <c r="AO43" s="92" t="s">
        <v>328</v>
      </c>
      <c r="AP43" s="86" t="s">
        <v>176</v>
      </c>
      <c r="AQ43" s="86">
        <v>0</v>
      </c>
      <c r="AR43" s="86">
        <v>0</v>
      </c>
      <c r="AS43" s="86"/>
      <c r="AT43" s="86"/>
      <c r="AU43" s="86"/>
      <c r="AV43" s="86"/>
      <c r="AW43" s="86"/>
      <c r="AX43" s="86"/>
      <c r="AY43" s="86"/>
      <c r="AZ43" s="86"/>
      <c r="BA43">
        <v>3</v>
      </c>
      <c r="BB43" s="85" t="str">
        <f>REPLACE(INDEX(GroupVertices[Group],MATCH(Edges[[#This Row],[Vertex 1]],GroupVertices[Vertex],0)),1,1,"")</f>
        <v>2</v>
      </c>
      <c r="BC43" s="85" t="str">
        <f>REPLACE(INDEX(GroupVertices[Group],MATCH(Edges[[#This Row],[Vertex 2]],GroupVertices[Vertex],0)),1,1,"")</f>
        <v>2</v>
      </c>
      <c r="BD43" s="51"/>
      <c r="BE43" s="52"/>
      <c r="BF43" s="51"/>
      <c r="BG43" s="52"/>
      <c r="BH43" s="51"/>
      <c r="BI43" s="52"/>
      <c r="BJ43" s="51"/>
      <c r="BK43" s="52"/>
      <c r="BL43" s="51"/>
    </row>
    <row r="44" spans="1:64" ht="45">
      <c r="A44" s="84" t="s">
        <v>221</v>
      </c>
      <c r="B44" s="84" t="s">
        <v>235</v>
      </c>
      <c r="C44" s="53" t="s">
        <v>864</v>
      </c>
      <c r="D44" s="54">
        <v>3</v>
      </c>
      <c r="E44" s="65" t="s">
        <v>132</v>
      </c>
      <c r="F44" s="55">
        <v>35</v>
      </c>
      <c r="G44" s="53"/>
      <c r="H44" s="57"/>
      <c r="I44" s="56"/>
      <c r="J44" s="56"/>
      <c r="K44" s="36" t="s">
        <v>65</v>
      </c>
      <c r="L44" s="83">
        <v>44</v>
      </c>
      <c r="M44" s="83"/>
      <c r="N44" s="63"/>
      <c r="O44" s="86" t="s">
        <v>237</v>
      </c>
      <c r="P44" s="88">
        <v>43452.833819444444</v>
      </c>
      <c r="Q44" s="86" t="s">
        <v>255</v>
      </c>
      <c r="R44" s="90" t="s">
        <v>263</v>
      </c>
      <c r="S44" s="86" t="s">
        <v>268</v>
      </c>
      <c r="T44" s="86" t="s">
        <v>272</v>
      </c>
      <c r="U44" s="86"/>
      <c r="V44" s="90" t="s">
        <v>288</v>
      </c>
      <c r="W44" s="88">
        <v>43452.833819444444</v>
      </c>
      <c r="X44" s="90" t="s">
        <v>307</v>
      </c>
      <c r="Y44" s="86"/>
      <c r="Z44" s="86"/>
      <c r="AA44" s="92" t="s">
        <v>329</v>
      </c>
      <c r="AB44" s="86"/>
      <c r="AC44" s="86" t="b">
        <v>0</v>
      </c>
      <c r="AD44" s="86">
        <v>0</v>
      </c>
      <c r="AE44" s="92" t="s">
        <v>334</v>
      </c>
      <c r="AF44" s="86" t="b">
        <v>0</v>
      </c>
      <c r="AG44" s="86" t="s">
        <v>335</v>
      </c>
      <c r="AH44" s="86"/>
      <c r="AI44" s="92" t="s">
        <v>334</v>
      </c>
      <c r="AJ44" s="86" t="b">
        <v>0</v>
      </c>
      <c r="AK44" s="86">
        <v>0</v>
      </c>
      <c r="AL44" s="92" t="s">
        <v>334</v>
      </c>
      <c r="AM44" s="86" t="s">
        <v>341</v>
      </c>
      <c r="AN44" s="86" t="b">
        <v>0</v>
      </c>
      <c r="AO44" s="92" t="s">
        <v>329</v>
      </c>
      <c r="AP44" s="86" t="s">
        <v>176</v>
      </c>
      <c r="AQ44" s="86">
        <v>0</v>
      </c>
      <c r="AR44" s="86">
        <v>0</v>
      </c>
      <c r="AS44" s="86"/>
      <c r="AT44" s="86"/>
      <c r="AU44" s="86"/>
      <c r="AV44" s="86"/>
      <c r="AW44" s="86"/>
      <c r="AX44" s="86"/>
      <c r="AY44" s="86"/>
      <c r="AZ44" s="86"/>
      <c r="BA44">
        <v>1</v>
      </c>
      <c r="BB44" s="85" t="str">
        <f>REPLACE(INDEX(GroupVertices[Group],MATCH(Edges[[#This Row],[Vertex 1]],GroupVertices[Vertex],0)),1,1,"")</f>
        <v>4</v>
      </c>
      <c r="BC44" s="85" t="str">
        <f>REPLACE(INDEX(GroupVertices[Group],MATCH(Edges[[#This Row],[Vertex 2]],GroupVertices[Vertex],0)),1,1,"")</f>
        <v>4</v>
      </c>
      <c r="BD44" s="51"/>
      <c r="BE44" s="52"/>
      <c r="BF44" s="51"/>
      <c r="BG44" s="52"/>
      <c r="BH44" s="51"/>
      <c r="BI44" s="52"/>
      <c r="BJ44" s="51"/>
      <c r="BK44" s="52"/>
      <c r="BL44" s="51"/>
    </row>
    <row r="45" spans="1:64" ht="30">
      <c r="A45" s="84" t="s">
        <v>221</v>
      </c>
      <c r="B45" s="84" t="s">
        <v>236</v>
      </c>
      <c r="C45" s="53" t="s">
        <v>865</v>
      </c>
      <c r="D45" s="54">
        <v>10</v>
      </c>
      <c r="E45" s="65" t="s">
        <v>136</v>
      </c>
      <c r="F45" s="55">
        <v>12</v>
      </c>
      <c r="G45" s="53"/>
      <c r="H45" s="57"/>
      <c r="I45" s="56"/>
      <c r="J45" s="56"/>
      <c r="K45" s="36" t="s">
        <v>65</v>
      </c>
      <c r="L45" s="83">
        <v>45</v>
      </c>
      <c r="M45" s="83"/>
      <c r="N45" s="63"/>
      <c r="O45" s="86" t="s">
        <v>237</v>
      </c>
      <c r="P45" s="88">
        <v>43452.833819444444</v>
      </c>
      <c r="Q45" s="86" t="s">
        <v>255</v>
      </c>
      <c r="R45" s="90" t="s">
        <v>263</v>
      </c>
      <c r="S45" s="86" t="s">
        <v>268</v>
      </c>
      <c r="T45" s="86" t="s">
        <v>272</v>
      </c>
      <c r="U45" s="86"/>
      <c r="V45" s="90" t="s">
        <v>288</v>
      </c>
      <c r="W45" s="88">
        <v>43452.833819444444</v>
      </c>
      <c r="X45" s="90" t="s">
        <v>307</v>
      </c>
      <c r="Y45" s="86"/>
      <c r="Z45" s="86"/>
      <c r="AA45" s="92" t="s">
        <v>329</v>
      </c>
      <c r="AB45" s="86"/>
      <c r="AC45" s="86" t="b">
        <v>0</v>
      </c>
      <c r="AD45" s="86">
        <v>0</v>
      </c>
      <c r="AE45" s="92" t="s">
        <v>334</v>
      </c>
      <c r="AF45" s="86" t="b">
        <v>0</v>
      </c>
      <c r="AG45" s="86" t="s">
        <v>335</v>
      </c>
      <c r="AH45" s="86"/>
      <c r="AI45" s="92" t="s">
        <v>334</v>
      </c>
      <c r="AJ45" s="86" t="b">
        <v>0</v>
      </c>
      <c r="AK45" s="86">
        <v>0</v>
      </c>
      <c r="AL45" s="92" t="s">
        <v>334</v>
      </c>
      <c r="AM45" s="86" t="s">
        <v>341</v>
      </c>
      <c r="AN45" s="86" t="b">
        <v>0</v>
      </c>
      <c r="AO45" s="92" t="s">
        <v>329</v>
      </c>
      <c r="AP45" s="86" t="s">
        <v>176</v>
      </c>
      <c r="AQ45" s="86">
        <v>0</v>
      </c>
      <c r="AR45" s="86">
        <v>0</v>
      </c>
      <c r="AS45" s="86"/>
      <c r="AT45" s="86"/>
      <c r="AU45" s="86"/>
      <c r="AV45" s="86"/>
      <c r="AW45" s="86"/>
      <c r="AX45" s="86"/>
      <c r="AY45" s="86"/>
      <c r="AZ45" s="86"/>
      <c r="BA45">
        <v>2</v>
      </c>
      <c r="BB45" s="85" t="str">
        <f>REPLACE(INDEX(GroupVertices[Group],MATCH(Edges[[#This Row],[Vertex 1]],GroupVertices[Vertex],0)),1,1,"")</f>
        <v>4</v>
      </c>
      <c r="BC45" s="85" t="str">
        <f>REPLACE(INDEX(GroupVertices[Group],MATCH(Edges[[#This Row],[Vertex 2]],GroupVertices[Vertex],0)),1,1,"")</f>
        <v>4</v>
      </c>
      <c r="BD45" s="51">
        <v>1</v>
      </c>
      <c r="BE45" s="52">
        <v>3.8461538461538463</v>
      </c>
      <c r="BF45" s="51">
        <v>1</v>
      </c>
      <c r="BG45" s="52">
        <v>3.8461538461538463</v>
      </c>
      <c r="BH45" s="51">
        <v>0</v>
      </c>
      <c r="BI45" s="52">
        <v>0</v>
      </c>
      <c r="BJ45" s="51">
        <v>24</v>
      </c>
      <c r="BK45" s="52">
        <v>92.3076923076923</v>
      </c>
      <c r="BL45" s="51">
        <v>26</v>
      </c>
    </row>
    <row r="46" spans="1:64" ht="30">
      <c r="A46" s="84" t="s">
        <v>221</v>
      </c>
      <c r="B46" s="84" t="s">
        <v>236</v>
      </c>
      <c r="C46" s="53" t="s">
        <v>865</v>
      </c>
      <c r="D46" s="54">
        <v>10</v>
      </c>
      <c r="E46" s="65" t="s">
        <v>136</v>
      </c>
      <c r="F46" s="55">
        <v>12</v>
      </c>
      <c r="G46" s="53"/>
      <c r="H46" s="57"/>
      <c r="I46" s="56"/>
      <c r="J46" s="56"/>
      <c r="K46" s="36" t="s">
        <v>65</v>
      </c>
      <c r="L46" s="83">
        <v>46</v>
      </c>
      <c r="M46" s="83"/>
      <c r="N46" s="63"/>
      <c r="O46" s="86" t="s">
        <v>237</v>
      </c>
      <c r="P46" s="88">
        <v>43455.62608796296</v>
      </c>
      <c r="Q46" s="86" t="s">
        <v>256</v>
      </c>
      <c r="R46" s="90" t="s">
        <v>263</v>
      </c>
      <c r="S46" s="86" t="s">
        <v>268</v>
      </c>
      <c r="T46" s="86" t="s">
        <v>272</v>
      </c>
      <c r="U46" s="86"/>
      <c r="V46" s="90" t="s">
        <v>288</v>
      </c>
      <c r="W46" s="88">
        <v>43455.62608796296</v>
      </c>
      <c r="X46" s="90" t="s">
        <v>308</v>
      </c>
      <c r="Y46" s="86"/>
      <c r="Z46" s="86"/>
      <c r="AA46" s="92" t="s">
        <v>330</v>
      </c>
      <c r="AB46" s="86"/>
      <c r="AC46" s="86" t="b">
        <v>0</v>
      </c>
      <c r="AD46" s="86">
        <v>0</v>
      </c>
      <c r="AE46" s="92" t="s">
        <v>334</v>
      </c>
      <c r="AF46" s="86" t="b">
        <v>0</v>
      </c>
      <c r="AG46" s="86" t="s">
        <v>335</v>
      </c>
      <c r="AH46" s="86"/>
      <c r="AI46" s="92" t="s">
        <v>334</v>
      </c>
      <c r="AJ46" s="86" t="b">
        <v>0</v>
      </c>
      <c r="AK46" s="86">
        <v>0</v>
      </c>
      <c r="AL46" s="92" t="s">
        <v>334</v>
      </c>
      <c r="AM46" s="86" t="s">
        <v>341</v>
      </c>
      <c r="AN46" s="86" t="b">
        <v>0</v>
      </c>
      <c r="AO46" s="92" t="s">
        <v>330</v>
      </c>
      <c r="AP46" s="86" t="s">
        <v>176</v>
      </c>
      <c r="AQ46" s="86">
        <v>0</v>
      </c>
      <c r="AR46" s="86">
        <v>0</v>
      </c>
      <c r="AS46" s="86"/>
      <c r="AT46" s="86"/>
      <c r="AU46" s="86"/>
      <c r="AV46" s="86"/>
      <c r="AW46" s="86"/>
      <c r="AX46" s="86"/>
      <c r="AY46" s="86"/>
      <c r="AZ46" s="86"/>
      <c r="BA46">
        <v>2</v>
      </c>
      <c r="BB46" s="85" t="str">
        <f>REPLACE(INDEX(GroupVertices[Group],MATCH(Edges[[#This Row],[Vertex 1]],GroupVertices[Vertex],0)),1,1,"")</f>
        <v>4</v>
      </c>
      <c r="BC46" s="85" t="str">
        <f>REPLACE(INDEX(GroupVertices[Group],MATCH(Edges[[#This Row],[Vertex 2]],GroupVertices[Vertex],0)),1,1,"")</f>
        <v>4</v>
      </c>
      <c r="BD46" s="51">
        <v>2</v>
      </c>
      <c r="BE46" s="52">
        <v>8.695652173913043</v>
      </c>
      <c r="BF46" s="51">
        <v>0</v>
      </c>
      <c r="BG46" s="52">
        <v>0</v>
      </c>
      <c r="BH46" s="51">
        <v>0</v>
      </c>
      <c r="BI46" s="52">
        <v>0</v>
      </c>
      <c r="BJ46" s="51">
        <v>21</v>
      </c>
      <c r="BK46" s="52">
        <v>91.30434782608695</v>
      </c>
      <c r="BL46" s="51">
        <v>23</v>
      </c>
    </row>
    <row r="47" spans="1:64" ht="30">
      <c r="A47" s="84" t="s">
        <v>222</v>
      </c>
      <c r="B47" s="84" t="s">
        <v>222</v>
      </c>
      <c r="C47" s="53" t="s">
        <v>865</v>
      </c>
      <c r="D47" s="54">
        <v>10</v>
      </c>
      <c r="E47" s="65" t="s">
        <v>136</v>
      </c>
      <c r="F47" s="55">
        <v>12</v>
      </c>
      <c r="G47" s="53"/>
      <c r="H47" s="57"/>
      <c r="I47" s="56"/>
      <c r="J47" s="56"/>
      <c r="K47" s="36" t="s">
        <v>65</v>
      </c>
      <c r="L47" s="83">
        <v>47</v>
      </c>
      <c r="M47" s="83"/>
      <c r="N47" s="63"/>
      <c r="O47" s="86" t="s">
        <v>176</v>
      </c>
      <c r="P47" s="88">
        <v>43452.73614583333</v>
      </c>
      <c r="Q47" s="86" t="s">
        <v>257</v>
      </c>
      <c r="R47" s="90" t="s">
        <v>264</v>
      </c>
      <c r="S47" s="86" t="s">
        <v>269</v>
      </c>
      <c r="T47" s="86" t="s">
        <v>273</v>
      </c>
      <c r="U47" s="90" t="s">
        <v>277</v>
      </c>
      <c r="V47" s="90" t="s">
        <v>277</v>
      </c>
      <c r="W47" s="88">
        <v>43452.73614583333</v>
      </c>
      <c r="X47" s="90" t="s">
        <v>309</v>
      </c>
      <c r="Y47" s="86"/>
      <c r="Z47" s="86"/>
      <c r="AA47" s="92" t="s">
        <v>331</v>
      </c>
      <c r="AB47" s="86"/>
      <c r="AC47" s="86" t="b">
        <v>0</v>
      </c>
      <c r="AD47" s="86">
        <v>2</v>
      </c>
      <c r="AE47" s="92" t="s">
        <v>334</v>
      </c>
      <c r="AF47" s="86" t="b">
        <v>0</v>
      </c>
      <c r="AG47" s="86" t="s">
        <v>335</v>
      </c>
      <c r="AH47" s="86"/>
      <c r="AI47" s="92" t="s">
        <v>334</v>
      </c>
      <c r="AJ47" s="86" t="b">
        <v>0</v>
      </c>
      <c r="AK47" s="86">
        <v>0</v>
      </c>
      <c r="AL47" s="92" t="s">
        <v>334</v>
      </c>
      <c r="AM47" s="86" t="s">
        <v>342</v>
      </c>
      <c r="AN47" s="86" t="b">
        <v>0</v>
      </c>
      <c r="AO47" s="92" t="s">
        <v>331</v>
      </c>
      <c r="AP47" s="86" t="s">
        <v>176</v>
      </c>
      <c r="AQ47" s="86">
        <v>0</v>
      </c>
      <c r="AR47" s="86">
        <v>0</v>
      </c>
      <c r="AS47" s="86"/>
      <c r="AT47" s="86"/>
      <c r="AU47" s="86"/>
      <c r="AV47" s="86"/>
      <c r="AW47" s="86"/>
      <c r="AX47" s="86"/>
      <c r="AY47" s="86"/>
      <c r="AZ47" s="86"/>
      <c r="BA47">
        <v>2</v>
      </c>
      <c r="BB47" s="85" t="str">
        <f>REPLACE(INDEX(GroupVertices[Group],MATCH(Edges[[#This Row],[Vertex 1]],GroupVertices[Vertex],0)),1,1,"")</f>
        <v>1</v>
      </c>
      <c r="BC47" s="85" t="str">
        <f>REPLACE(INDEX(GroupVertices[Group],MATCH(Edges[[#This Row],[Vertex 2]],GroupVertices[Vertex],0)),1,1,"")</f>
        <v>1</v>
      </c>
      <c r="BD47" s="51">
        <v>1</v>
      </c>
      <c r="BE47" s="52">
        <v>3.0303030303030303</v>
      </c>
      <c r="BF47" s="51">
        <v>0</v>
      </c>
      <c r="BG47" s="52">
        <v>0</v>
      </c>
      <c r="BH47" s="51">
        <v>0</v>
      </c>
      <c r="BI47" s="52">
        <v>0</v>
      </c>
      <c r="BJ47" s="51">
        <v>32</v>
      </c>
      <c r="BK47" s="52">
        <v>96.96969696969697</v>
      </c>
      <c r="BL47" s="51">
        <v>33</v>
      </c>
    </row>
    <row r="48" spans="1:64" ht="30">
      <c r="A48" s="84" t="s">
        <v>222</v>
      </c>
      <c r="B48" s="84" t="s">
        <v>222</v>
      </c>
      <c r="C48" s="53" t="s">
        <v>865</v>
      </c>
      <c r="D48" s="54">
        <v>10</v>
      </c>
      <c r="E48" s="65" t="s">
        <v>136</v>
      </c>
      <c r="F48" s="55">
        <v>12</v>
      </c>
      <c r="G48" s="53"/>
      <c r="H48" s="57"/>
      <c r="I48" s="56"/>
      <c r="J48" s="56"/>
      <c r="K48" s="36" t="s">
        <v>65</v>
      </c>
      <c r="L48" s="83">
        <v>48</v>
      </c>
      <c r="M48" s="83"/>
      <c r="N48" s="63"/>
      <c r="O48" s="86" t="s">
        <v>176</v>
      </c>
      <c r="P48" s="88">
        <v>43461.73614583333</v>
      </c>
      <c r="Q48" s="86" t="s">
        <v>258</v>
      </c>
      <c r="R48" s="90" t="s">
        <v>265</v>
      </c>
      <c r="S48" s="86" t="s">
        <v>269</v>
      </c>
      <c r="T48" s="86" t="s">
        <v>274</v>
      </c>
      <c r="U48" s="90" t="s">
        <v>278</v>
      </c>
      <c r="V48" s="90" t="s">
        <v>278</v>
      </c>
      <c r="W48" s="88">
        <v>43461.73614583333</v>
      </c>
      <c r="X48" s="90" t="s">
        <v>310</v>
      </c>
      <c r="Y48" s="86"/>
      <c r="Z48" s="86"/>
      <c r="AA48" s="92" t="s">
        <v>332</v>
      </c>
      <c r="AB48" s="86"/>
      <c r="AC48" s="86" t="b">
        <v>0</v>
      </c>
      <c r="AD48" s="86">
        <v>2</v>
      </c>
      <c r="AE48" s="92" t="s">
        <v>334</v>
      </c>
      <c r="AF48" s="86" t="b">
        <v>0</v>
      </c>
      <c r="AG48" s="86" t="s">
        <v>335</v>
      </c>
      <c r="AH48" s="86"/>
      <c r="AI48" s="92" t="s">
        <v>334</v>
      </c>
      <c r="AJ48" s="86" t="b">
        <v>0</v>
      </c>
      <c r="AK48" s="86">
        <v>0</v>
      </c>
      <c r="AL48" s="92" t="s">
        <v>334</v>
      </c>
      <c r="AM48" s="86" t="s">
        <v>342</v>
      </c>
      <c r="AN48" s="86" t="b">
        <v>0</v>
      </c>
      <c r="AO48" s="92" t="s">
        <v>332</v>
      </c>
      <c r="AP48" s="86" t="s">
        <v>176</v>
      </c>
      <c r="AQ48" s="86">
        <v>0</v>
      </c>
      <c r="AR48" s="86">
        <v>0</v>
      </c>
      <c r="AS48" s="86"/>
      <c r="AT48" s="86"/>
      <c r="AU48" s="86"/>
      <c r="AV48" s="86"/>
      <c r="AW48" s="86"/>
      <c r="AX48" s="86"/>
      <c r="AY48" s="86"/>
      <c r="AZ48" s="86"/>
      <c r="BA48">
        <v>2</v>
      </c>
      <c r="BB48" s="85" t="str">
        <f>REPLACE(INDEX(GroupVertices[Group],MATCH(Edges[[#This Row],[Vertex 1]],GroupVertices[Vertex],0)),1,1,"")</f>
        <v>1</v>
      </c>
      <c r="BC48" s="85" t="str">
        <f>REPLACE(INDEX(GroupVertices[Group],MATCH(Edges[[#This Row],[Vertex 2]],GroupVertices[Vertex],0)),1,1,"")</f>
        <v>1</v>
      </c>
      <c r="BD48" s="51">
        <v>3</v>
      </c>
      <c r="BE48" s="52">
        <v>7.142857142857143</v>
      </c>
      <c r="BF48" s="51">
        <v>1</v>
      </c>
      <c r="BG48" s="52">
        <v>2.380952380952381</v>
      </c>
      <c r="BH48" s="51">
        <v>0</v>
      </c>
      <c r="BI48" s="52">
        <v>0</v>
      </c>
      <c r="BJ48" s="51">
        <v>38</v>
      </c>
      <c r="BK48" s="52">
        <v>90.47619047619048</v>
      </c>
      <c r="BL48" s="51">
        <v>42</v>
      </c>
    </row>
    <row r="49" spans="1:64" ht="45">
      <c r="A49" s="84" t="s">
        <v>223</v>
      </c>
      <c r="B49" s="84" t="s">
        <v>222</v>
      </c>
      <c r="C49" s="53" t="s">
        <v>864</v>
      </c>
      <c r="D49" s="54">
        <v>3</v>
      </c>
      <c r="E49" s="65" t="s">
        <v>132</v>
      </c>
      <c r="F49" s="55">
        <v>35</v>
      </c>
      <c r="G49" s="53"/>
      <c r="H49" s="57"/>
      <c r="I49" s="56"/>
      <c r="J49" s="56"/>
      <c r="K49" s="36" t="s">
        <v>65</v>
      </c>
      <c r="L49" s="83">
        <v>49</v>
      </c>
      <c r="M49" s="83"/>
      <c r="N49" s="63"/>
      <c r="O49" s="86" t="s">
        <v>237</v>
      </c>
      <c r="P49" s="88">
        <v>43462.801400462966</v>
      </c>
      <c r="Q49" s="86" t="s">
        <v>259</v>
      </c>
      <c r="R49" s="86"/>
      <c r="S49" s="86"/>
      <c r="T49" s="86" t="s">
        <v>275</v>
      </c>
      <c r="U49" s="86"/>
      <c r="V49" s="90" t="s">
        <v>289</v>
      </c>
      <c r="W49" s="88">
        <v>43462.801400462966</v>
      </c>
      <c r="X49" s="90" t="s">
        <v>311</v>
      </c>
      <c r="Y49" s="86"/>
      <c r="Z49" s="86"/>
      <c r="AA49" s="92" t="s">
        <v>333</v>
      </c>
      <c r="AB49" s="86"/>
      <c r="AC49" s="86" t="b">
        <v>0</v>
      </c>
      <c r="AD49" s="86">
        <v>0</v>
      </c>
      <c r="AE49" s="92" t="s">
        <v>334</v>
      </c>
      <c r="AF49" s="86" t="b">
        <v>0</v>
      </c>
      <c r="AG49" s="86" t="s">
        <v>335</v>
      </c>
      <c r="AH49" s="86"/>
      <c r="AI49" s="92" t="s">
        <v>334</v>
      </c>
      <c r="AJ49" s="86" t="b">
        <v>0</v>
      </c>
      <c r="AK49" s="86">
        <v>1</v>
      </c>
      <c r="AL49" s="92" t="s">
        <v>332</v>
      </c>
      <c r="AM49" s="86" t="s">
        <v>342</v>
      </c>
      <c r="AN49" s="86" t="b">
        <v>0</v>
      </c>
      <c r="AO49" s="92" t="s">
        <v>332</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1</v>
      </c>
      <c r="BE49" s="52">
        <v>4.761904761904762</v>
      </c>
      <c r="BF49" s="51">
        <v>0</v>
      </c>
      <c r="BG49" s="52">
        <v>0</v>
      </c>
      <c r="BH49" s="51">
        <v>0</v>
      </c>
      <c r="BI49" s="52">
        <v>0</v>
      </c>
      <c r="BJ49" s="51">
        <v>20</v>
      </c>
      <c r="BK49" s="52">
        <v>95.23809523809524</v>
      </c>
      <c r="BL49"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hyperlinks>
    <hyperlink ref="R3" r:id="rId1" display="https://twitter.com/pblackshaw/status/1073476995999326209"/>
    <hyperlink ref="R4" r:id="rId2" display="https://twitter.com/pblackshaw/status/1073476995999326209"/>
    <hyperlink ref="R5" r:id="rId3" display="https://twitter.com/pblackshaw/status/1073476995999326209"/>
    <hyperlink ref="R6" r:id="rId4" display="http://share.postbeyond.com/88hf6"/>
    <hyperlink ref="R7" r:id="rId5" display="http://share.postbeyond.com/88hf6"/>
    <hyperlink ref="R8" r:id="rId6" display="https://twitter.com/pblackshaw/status/1073476995999326209"/>
    <hyperlink ref="R10" r:id="rId7" display="https://twitter.com/pblackshaw/status/1073476995999326209"/>
    <hyperlink ref="R11" r:id="rId8" display="http://share.postbeyond.com/88hf6"/>
    <hyperlink ref="R13" r:id="rId9" display="https://twitter.com/pblackshaw/status/1073476995999326209"/>
    <hyperlink ref="R15" r:id="rId10" display="https://twitter.com/pblackshaw/status/1073476995999326209"/>
    <hyperlink ref="R18" r:id="rId11" display="http://share.postbeyond.com/88hf6"/>
    <hyperlink ref="R23" r:id="rId12" display="https://www.nxtbook.com/nxtbooks/ensembleiq/pg_201812/index.php?utm_campaign=social&amp;utm_source=Pgrocer%20Shelving#/94"/>
    <hyperlink ref="R24" r:id="rId13" display="https://www.nxtbook.com/nxtbooks/ensembleiq/pg_201812/index.php?utm_campaign=social&amp;utm_source=Pgrocer%20Shelving#/94"/>
    <hyperlink ref="R25" r:id="rId14" display="https://www.nxtbook.com/nxtbooks/ensembleiq/pg_201812/index.php?utm_campaign=social&amp;utm_source=Pgrocer%20Shelving#/94"/>
    <hyperlink ref="R26" r:id="rId15" display="https://www.nxtbook.com/nxtbooks/ensembleiq/pg_201812/index.php?utm_campaign=social&amp;utm_source=Pgrocer%20Shelving#/94"/>
    <hyperlink ref="R27" r:id="rId16" display="https://www.nxtbook.com/nxtbooks/ensembleiq/pg_201812/index.php?utm_campaign=social&amp;utm_source=Pgrocer%20Shelving#/94"/>
    <hyperlink ref="R28" r:id="rId17" display="https://www.nxtbook.com/nxtbooks/ensembleiq/pg_201812/index.php?utm_campaign=social&amp;utm_source=Pgrocer%20Shelving#/94"/>
    <hyperlink ref="R29" r:id="rId18" display="https://www.nxtbook.com/nxtbooks/ensembleiq/pg_201812/index.php?utm_campaign=social&amp;utm_source=Pgrocer%20Shelving#/94"/>
    <hyperlink ref="R30" r:id="rId19" display="https://www.nxtbook.com/nxtbooks/ensembleiq/pg_201812/index.php?utm_campaign=social&amp;utm_source=Pgrocer%20Shelving#/94"/>
    <hyperlink ref="R31" r:id="rId20" display="https://www.nxtbook.com/nxtbooks/ensembleiq/pg_201812/index.php?utm_campaign=social&amp;utm_source=Pgrocer%20Shelving#/94"/>
    <hyperlink ref="R32" r:id="rId21" display="https://www.nxtbook.com/nxtbooks/ensembleiq/pg_201812/index.php?utm_campaign=social&amp;utm_source=Pgrocer%20Shelving#/94"/>
    <hyperlink ref="R33" r:id="rId22" display="https://www.nxtbook.com/nxtbooks/ensembleiq/pg_201812/index.php?utm_campaign=social&amp;utm_source=Pgrocer%20Shelving#/94"/>
    <hyperlink ref="R34" r:id="rId23" display="https://www.nxtbook.com/nxtbooks/ensembleiq/pg_201812/index.php?utm_campaign=social&amp;utm_source=Pgrocer%20Shelving#/94"/>
    <hyperlink ref="R35" r:id="rId24" display="https://www.nxtbook.com/nxtbooks/ensembleiq/pg_201812/index.php?utm_campaign=social&amp;utm_source=Pgrocer%20Shelving#/94"/>
    <hyperlink ref="R36" r:id="rId25" display="https://www.nxtbook.com/nxtbooks/ensembleiq/pg_201812/index.php?utm_campaign=social&amp;utm_source=Pgrocer%20Shelving#/94"/>
    <hyperlink ref="R37" r:id="rId26" display="https://www.nxtbook.com/nxtbooks/ensembleiq/pg_201812/index.php?utm_campaign=social&amp;utm_source=Pgrocer%20Shelving#/94"/>
    <hyperlink ref="R38" r:id="rId27" display="https://www.nxtbook.com/nxtbooks/ensembleiq/pg_201812/index.php?utm_campaign=social&amp;utm_source=Pgrocer%20Shelving#/94"/>
    <hyperlink ref="R39" r:id="rId28" display="https://www.nxtbook.com/nxtbooks/ensembleiq/pg_201812/index.php?utm_campaign=social&amp;utm_source=Pgrocer%20Shelving#/94"/>
    <hyperlink ref="R40" r:id="rId29" display="https://www.nxtbook.com/nxtbooks/ensembleiq/pg_201812/index.php?utm_campaign=social&amp;utm_source=Pgrocer%20Shelving#/94"/>
    <hyperlink ref="R41" r:id="rId30" display="https://www.nxtbook.com/nxtbooks/ensembleiq/pg_201812/index.php?utm_campaign=social&amp;utm_source=Pgrocer%20Shelving#/94"/>
    <hyperlink ref="R42" r:id="rId31" display="https://www.nxtbook.com/nxtbooks/ensembleiq/pg_201812/index.php?utm_campaign=social&amp;utm_source=Pgrocer%20Shelving#/94"/>
    <hyperlink ref="R43" r:id="rId32" display="https://www.nxtbook.com/nxtbooks/ensembleiq/pg_201812/index.php?utm_campaign=social&amp;utm_source=Pgrocer%20Shelving#/94"/>
    <hyperlink ref="R44" r:id="rId33" display="http://www.nxtbook.com/nxtbooks/ensembleiq/dsn_201810/index.php?utm_source=All+Associates&amp;utm_campaign=5776355e18-Hamacher_Company_News01_2016_COPY_01&amp;utm_medium=email&amp;utm_term=0_17b813514b-5776355e18-81278153#/28"/>
    <hyperlink ref="R45" r:id="rId34" display="http://www.nxtbook.com/nxtbooks/ensembleiq/dsn_201810/index.php?utm_source=All+Associates&amp;utm_campaign=5776355e18-Hamacher_Company_News01_2016_COPY_01&amp;utm_medium=email&amp;utm_term=0_17b813514b-5776355e18-81278153#/28"/>
    <hyperlink ref="R46" r:id="rId35" display="http://www.nxtbook.com/nxtbooks/ensembleiq/dsn_201810/index.php?utm_source=All+Associates&amp;utm_campaign=5776355e18-Hamacher_Company_News01_2016_COPY_01&amp;utm_medium=email&amp;utm_term=0_17b813514b-5776355e18-81278153#/28"/>
    <hyperlink ref="R47" r:id="rId36" display="https://events.ensembleiq.com/rcas-2019"/>
    <hyperlink ref="R48" r:id="rId37" display="https://events.ensembleiq.com/rcas-2019/208595"/>
    <hyperlink ref="U40" r:id="rId38" display="https://pbs.twimg.com/media/Du8hVUwWwAABq0v.png"/>
    <hyperlink ref="U43" r:id="rId39" display="https://pbs.twimg.com/media/Du8hVUwWwAABq0v.png"/>
    <hyperlink ref="U47" r:id="rId40" display="https://pbs.twimg.com/media/Dut2jKkX4AAg7nr.jpg"/>
    <hyperlink ref="U48" r:id="rId41" display="https://pbs.twimg.com/media/DvcM269XcAA5asj.jpg"/>
    <hyperlink ref="V3" r:id="rId42" display="http://pbs.twimg.com/profile_images/1210606123/Hackers___Founders_Dec_2010_IBJ_normal.jpg"/>
    <hyperlink ref="V4" r:id="rId43" display="http://pbs.twimg.com/profile_images/1210606123/Hackers___Founders_Dec_2010_IBJ_normal.jpg"/>
    <hyperlink ref="V5" r:id="rId44" display="http://pbs.twimg.com/profile_images/1210606123/Hackers___Founders_Dec_2010_IBJ_normal.jpg"/>
    <hyperlink ref="V6" r:id="rId45" display="http://pbs.twimg.com/profile_images/1037894341518344192/YBYyT1Wl_normal.jpg"/>
    <hyperlink ref="V7" r:id="rId46" display="http://pbs.twimg.com/profile_images/1037894341518344192/YBYyT1Wl_normal.jpg"/>
    <hyperlink ref="V8" r:id="rId47" display="http://pbs.twimg.com/profile_images/1210606123/Hackers___Founders_Dec_2010_IBJ_normal.jpg"/>
    <hyperlink ref="V9" r:id="rId48" display="http://pbs.twimg.com/profile_images/476565222615154689/2Mch7k3s_normal.jpeg"/>
    <hyperlink ref="V10" r:id="rId49" display="http://pbs.twimg.com/profile_images/1210606123/Hackers___Founders_Dec_2010_IBJ_normal.jpg"/>
    <hyperlink ref="V11" r:id="rId50" display="http://pbs.twimg.com/profile_images/1037894341518344192/YBYyT1Wl_normal.jpg"/>
    <hyperlink ref="V12" r:id="rId51" display="http://pbs.twimg.com/profile_images/476565222615154689/2Mch7k3s_normal.jpeg"/>
    <hyperlink ref="V13" r:id="rId52" display="http://pbs.twimg.com/profile_images/1210606123/Hackers___Founders_Dec_2010_IBJ_normal.jpg"/>
    <hyperlink ref="V14" r:id="rId53" display="http://pbs.twimg.com/profile_images/476565222615154689/2Mch7k3s_normal.jpeg"/>
    <hyperlink ref="V15" r:id="rId54" display="http://pbs.twimg.com/profile_images/1210606123/Hackers___Founders_Dec_2010_IBJ_normal.jpg"/>
    <hyperlink ref="V16" r:id="rId55" display="http://pbs.twimg.com/profile_images/476565222615154689/2Mch7k3s_normal.jpeg"/>
    <hyperlink ref="V17" r:id="rId56" display="http://pbs.twimg.com/profile_images/476565222615154689/2Mch7k3s_normal.jpeg"/>
    <hyperlink ref="V18" r:id="rId57" display="http://pbs.twimg.com/profile_images/1037894341518344192/YBYyT1Wl_normal.jpg"/>
    <hyperlink ref="V19" r:id="rId58" display="http://pbs.twimg.com/profile_images/454620516427366400/sn6De6AL_normal.png"/>
    <hyperlink ref="V20" r:id="rId59" display="http://pbs.twimg.com/profile_images/990979447288422400/qQsFGN0s_normal.jpg"/>
    <hyperlink ref="V21" r:id="rId60" display="http://pbs.twimg.com/profile_images/990979447288422400/qQsFGN0s_normal.jpg"/>
    <hyperlink ref="V22" r:id="rId61" display="http://pbs.twimg.com/profile_images/990979447288422400/qQsFGN0s_normal.jpg"/>
    <hyperlink ref="V23" r:id="rId62" display="http://pbs.twimg.com/profile_images/913474449764229120/i0db650C_normal.jpg"/>
    <hyperlink ref="V24" r:id="rId63" display="http://pbs.twimg.com/profile_images/913474449764229120/i0db650C_normal.jpg"/>
    <hyperlink ref="V25" r:id="rId64" display="http://pbs.twimg.com/profile_images/913474449764229120/i0db650C_normal.jpg"/>
    <hyperlink ref="V26" r:id="rId65" display="http://pbs.twimg.com/profile_images/913474449764229120/i0db650C_normal.jpg"/>
    <hyperlink ref="V27" r:id="rId66" display="http://pbs.twimg.com/profile_images/913474449764229120/i0db650C_normal.jpg"/>
    <hyperlink ref="V28" r:id="rId67" display="http://pbs.twimg.com/profile_images/867376582356348928/ro9uWozk_normal.jpg"/>
    <hyperlink ref="V29" r:id="rId68" display="http://pbs.twimg.com/profile_images/867376582356348928/ro9uWozk_normal.jpg"/>
    <hyperlink ref="V30" r:id="rId69" display="http://pbs.twimg.com/profile_images/867376582356348928/ro9uWozk_normal.jpg"/>
    <hyperlink ref="V31" r:id="rId70" display="http://pbs.twimg.com/profile_images/867376582356348928/ro9uWozk_normal.jpg"/>
    <hyperlink ref="V32" r:id="rId71" display="http://pbs.twimg.com/profile_images/867376582356348928/ro9uWozk_normal.jpg"/>
    <hyperlink ref="V33" r:id="rId72" display="http://pbs.twimg.com/profile_images/1062340228990427136/jG8oLc8q_normal.jpg"/>
    <hyperlink ref="V34" r:id="rId73" display="http://pbs.twimg.com/profile_images/1062340228990427136/jG8oLc8q_normal.jpg"/>
    <hyperlink ref="V35" r:id="rId74" display="http://pbs.twimg.com/profile_images/1062340228990427136/jG8oLc8q_normal.jpg"/>
    <hyperlink ref="V36" r:id="rId75" display="http://pbs.twimg.com/profile_images/1062340228990427136/jG8oLc8q_normal.jpg"/>
    <hyperlink ref="V37" r:id="rId76" display="http://pbs.twimg.com/profile_images/1062340228990427136/jG8oLc8q_normal.jpg"/>
    <hyperlink ref="V38" r:id="rId77" display="http://pbs.twimg.com/profile_images/755410995233849344/4mZK81Ib_normal.jpg"/>
    <hyperlink ref="V39" r:id="rId78" display="http://pbs.twimg.com/profile_images/755410995233849344/4mZK81Ib_normal.jpg"/>
    <hyperlink ref="V40" r:id="rId79" display="https://pbs.twimg.com/media/Du8hVUwWwAABq0v.png"/>
    <hyperlink ref="V41" r:id="rId80" display="http://pbs.twimg.com/profile_images/755410995233849344/4mZK81Ib_normal.jpg"/>
    <hyperlink ref="V42" r:id="rId81" display="http://pbs.twimg.com/profile_images/755410995233849344/4mZK81Ib_normal.jpg"/>
    <hyperlink ref="V43" r:id="rId82" display="https://pbs.twimg.com/media/Du8hVUwWwAABq0v.png"/>
    <hyperlink ref="V44" r:id="rId83" display="http://pbs.twimg.com/profile_images/936246179104546816/vPnBBHn-_normal.jpg"/>
    <hyperlink ref="V45" r:id="rId84" display="http://pbs.twimg.com/profile_images/936246179104546816/vPnBBHn-_normal.jpg"/>
    <hyperlink ref="V46" r:id="rId85" display="http://pbs.twimg.com/profile_images/936246179104546816/vPnBBHn-_normal.jpg"/>
    <hyperlink ref="V47" r:id="rId86" display="https://pbs.twimg.com/media/Dut2jKkX4AAg7nr.jpg"/>
    <hyperlink ref="V48" r:id="rId87" display="https://pbs.twimg.com/media/DvcM269XcAA5asj.jpg"/>
    <hyperlink ref="V49" r:id="rId88" display="http://pbs.twimg.com/profile_images/785535689819561984/X5KiijPc_normal.jpg"/>
    <hyperlink ref="X3" r:id="rId89" display="https://twitter.com/#!/rammeld7/status/1073602000112234496"/>
    <hyperlink ref="X4" r:id="rId90" display="https://twitter.com/#!/rammeld7/status/1073602000112234496"/>
    <hyperlink ref="X5" r:id="rId91" display="https://twitter.com/#!/rammeld7/status/1073602000112234496"/>
    <hyperlink ref="X6" r:id="rId92" display="https://twitter.com/#!/jamessciales/status/1073563956776554496"/>
    <hyperlink ref="X7" r:id="rId93" display="https://twitter.com/#!/jamessciales/status/1073563956776554496"/>
    <hyperlink ref="X8" r:id="rId94" display="https://twitter.com/#!/rammeld7/status/1073602000112234496"/>
    <hyperlink ref="X9" r:id="rId95" display="https://twitter.com/#!/crazytequilaguy/status/1074029115248963584"/>
    <hyperlink ref="X10" r:id="rId96" display="https://twitter.com/#!/rammeld7/status/1073602000112234496"/>
    <hyperlink ref="X11" r:id="rId97" display="https://twitter.com/#!/jamessciales/status/1073563956776554496"/>
    <hyperlink ref="X12" r:id="rId98" display="https://twitter.com/#!/crazytequilaguy/status/1074029115248963584"/>
    <hyperlink ref="X13" r:id="rId99" display="https://twitter.com/#!/rammeld7/status/1073602000112234496"/>
    <hyperlink ref="X14" r:id="rId100" display="https://twitter.com/#!/crazytequilaguy/status/1074029115248963584"/>
    <hyperlink ref="X15" r:id="rId101" display="https://twitter.com/#!/rammeld7/status/1073602000112234496"/>
    <hyperlink ref="X16" r:id="rId102" display="https://twitter.com/#!/crazytequilaguy/status/1074029115248963584"/>
    <hyperlink ref="X17" r:id="rId103" display="https://twitter.com/#!/crazytequilaguy/status/1074029115248963584"/>
    <hyperlink ref="X18" r:id="rId104" display="https://twitter.com/#!/jamessciales/status/1073563956776554496"/>
    <hyperlink ref="X19" r:id="rId105" display="https://twitter.com/#!/tcs_digital/status/1074261518005428225"/>
    <hyperlink ref="X20" r:id="rId106" display="https://twitter.com/#!/secureretail1/status/1075323702403915776"/>
    <hyperlink ref="X21" r:id="rId107" display="https://twitter.com/#!/secureretail1/status/1075323702403915776"/>
    <hyperlink ref="X22" r:id="rId108" display="https://twitter.com/#!/secureretail1/status/1075323702403915776"/>
    <hyperlink ref="X23" r:id="rId109" display="https://twitter.com/#!/mrbames/status/1074985150293991424"/>
    <hyperlink ref="X24" r:id="rId110" display="https://twitter.com/#!/mrbames/status/1075347529607340032"/>
    <hyperlink ref="X25" r:id="rId111" display="https://twitter.com/#!/mrbames/status/1075347529607340032"/>
    <hyperlink ref="X26" r:id="rId112" display="https://twitter.com/#!/mrbames/status/1076072308459163649"/>
    <hyperlink ref="X27" r:id="rId113" display="https://twitter.com/#!/mrbames/status/1076072308459163649"/>
    <hyperlink ref="X28" r:id="rId114" display="https://twitter.com/#!/dsimanauskiene/status/1074995202199314432"/>
    <hyperlink ref="X29" r:id="rId115" display="https://twitter.com/#!/dsimanauskiene/status/1075342495360434176"/>
    <hyperlink ref="X30" r:id="rId116" display="https://twitter.com/#!/dsimanauskiene/status/1075342495360434176"/>
    <hyperlink ref="X31" r:id="rId117" display="https://twitter.com/#!/dsimanauskiene/status/1076082368925089792"/>
    <hyperlink ref="X32" r:id="rId118" display="https://twitter.com/#!/dsimanauskiene/status/1076082368925089792"/>
    <hyperlink ref="X33" r:id="rId119" display="https://twitter.com/#!/kuhnkemark/status/1074997836327079942"/>
    <hyperlink ref="X34" r:id="rId120" display="https://twitter.com/#!/kuhnkemark/status/1075361402192302081"/>
    <hyperlink ref="X35" r:id="rId121" display="https://twitter.com/#!/kuhnkemark/status/1075361402192302081"/>
    <hyperlink ref="X36" r:id="rId122" display="https://twitter.com/#!/kuhnkemark/status/1076085070010769408"/>
    <hyperlink ref="X37" r:id="rId123" display="https://twitter.com/#!/kuhnkemark/status/1076085070010769408"/>
    <hyperlink ref="X38" r:id="rId124" display="https://twitter.com/#!/displaydata/status/1075050111070339075"/>
    <hyperlink ref="X39" r:id="rId125" display="https://twitter.com/#!/displaydata/status/1075314949340229632"/>
    <hyperlink ref="X40" r:id="rId126" display="https://twitter.com/#!/displaydata/status/1076115488399331328"/>
    <hyperlink ref="X41" r:id="rId127" display="https://twitter.com/#!/displaydata/status/1075050111070339075"/>
    <hyperlink ref="X42" r:id="rId128" display="https://twitter.com/#!/displaydata/status/1075314949340229632"/>
    <hyperlink ref="X43" r:id="rId129" display="https://twitter.com/#!/displaydata/status/1076115488399331328"/>
    <hyperlink ref="X44" r:id="rId130" display="https://twitter.com/#!/hrg_inc/status/1075118680260927490"/>
    <hyperlink ref="X45" r:id="rId131" display="https://twitter.com/#!/hrg_inc/status/1075118680260927490"/>
    <hyperlink ref="X46" r:id="rId132" display="https://twitter.com/#!/hrg_inc/status/1076130561276690432"/>
    <hyperlink ref="X47" r:id="rId133" display="https://twitter.com/#!/cgtmagazine/status/1075083284600840192"/>
    <hyperlink ref="X48" r:id="rId134" display="https://twitter.com/#!/cgtmagazine/status/1078344775475097601"/>
    <hyperlink ref="X49" r:id="rId135" display="https://twitter.com/#!/simoneknaap/status/1078730807588593666"/>
    <hyperlink ref="AZ3" r:id="rId136" display="https://api.twitter.com/1.1/geo/id/018929347840059e.json"/>
    <hyperlink ref="AZ4" r:id="rId137" display="https://api.twitter.com/1.1/geo/id/018929347840059e.json"/>
    <hyperlink ref="AZ5" r:id="rId138" display="https://api.twitter.com/1.1/geo/id/018929347840059e.json"/>
    <hyperlink ref="AZ8" r:id="rId139" display="https://api.twitter.com/1.1/geo/id/018929347840059e.json"/>
    <hyperlink ref="AZ10" r:id="rId140" display="https://api.twitter.com/1.1/geo/id/018929347840059e.json"/>
    <hyperlink ref="AZ13" r:id="rId141" display="https://api.twitter.com/1.1/geo/id/018929347840059e.json"/>
    <hyperlink ref="AZ15" r:id="rId142" display="https://api.twitter.com/1.1/geo/id/018929347840059e.json"/>
  </hyperlinks>
  <printOptions/>
  <pageMargins left="0.7" right="0.7" top="0.75" bottom="0.75" header="0.3" footer="0.3"/>
  <pageSetup horizontalDpi="600" verticalDpi="600" orientation="portrait" r:id="rId146"/>
  <legacyDrawing r:id="rId144"/>
  <tableParts>
    <tablePart r:id="rId1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808</v>
      </c>
      <c r="B1" s="13" t="s">
        <v>834</v>
      </c>
      <c r="C1" s="13" t="s">
        <v>835</v>
      </c>
      <c r="D1" s="13" t="s">
        <v>144</v>
      </c>
      <c r="E1" s="13" t="s">
        <v>837</v>
      </c>
      <c r="F1" s="13" t="s">
        <v>838</v>
      </c>
      <c r="G1" s="13" t="s">
        <v>839</v>
      </c>
    </row>
    <row r="2" spans="1:7" ht="15">
      <c r="A2" s="85" t="s">
        <v>652</v>
      </c>
      <c r="B2" s="85">
        <v>29</v>
      </c>
      <c r="C2" s="132">
        <v>0.05991735537190083</v>
      </c>
      <c r="D2" s="85" t="s">
        <v>836</v>
      </c>
      <c r="E2" s="85"/>
      <c r="F2" s="85"/>
      <c r="G2" s="85"/>
    </row>
    <row r="3" spans="1:7" ht="15">
      <c r="A3" s="85" t="s">
        <v>653</v>
      </c>
      <c r="B3" s="85">
        <v>3</v>
      </c>
      <c r="C3" s="132">
        <v>0.006198347107438017</v>
      </c>
      <c r="D3" s="85" t="s">
        <v>836</v>
      </c>
      <c r="E3" s="85"/>
      <c r="F3" s="85"/>
      <c r="G3" s="85"/>
    </row>
    <row r="4" spans="1:7" ht="15">
      <c r="A4" s="85" t="s">
        <v>654</v>
      </c>
      <c r="B4" s="85">
        <v>0</v>
      </c>
      <c r="C4" s="132">
        <v>0</v>
      </c>
      <c r="D4" s="85" t="s">
        <v>836</v>
      </c>
      <c r="E4" s="85"/>
      <c r="F4" s="85"/>
      <c r="G4" s="85"/>
    </row>
    <row r="5" spans="1:7" ht="15">
      <c r="A5" s="85" t="s">
        <v>655</v>
      </c>
      <c r="B5" s="85">
        <v>452</v>
      </c>
      <c r="C5" s="132">
        <v>0.9338842975206612</v>
      </c>
      <c r="D5" s="85" t="s">
        <v>836</v>
      </c>
      <c r="E5" s="85"/>
      <c r="F5" s="85"/>
      <c r="G5" s="85"/>
    </row>
    <row r="6" spans="1:7" ht="15">
      <c r="A6" s="85" t="s">
        <v>656</v>
      </c>
      <c r="B6" s="85">
        <v>484</v>
      </c>
      <c r="C6" s="132">
        <v>1</v>
      </c>
      <c r="D6" s="85" t="s">
        <v>836</v>
      </c>
      <c r="E6" s="85"/>
      <c r="F6" s="85"/>
      <c r="G6" s="85"/>
    </row>
    <row r="7" spans="1:7" ht="15">
      <c r="A7" s="91" t="s">
        <v>233</v>
      </c>
      <c r="B7" s="91">
        <v>13</v>
      </c>
      <c r="C7" s="133">
        <v>0.009770497600986194</v>
      </c>
      <c r="D7" s="91" t="s">
        <v>836</v>
      </c>
      <c r="E7" s="91" t="b">
        <v>0</v>
      </c>
      <c r="F7" s="91" t="b">
        <v>0</v>
      </c>
      <c r="G7" s="91" t="b">
        <v>0</v>
      </c>
    </row>
    <row r="8" spans="1:7" ht="15">
      <c r="A8" s="91" t="s">
        <v>633</v>
      </c>
      <c r="B8" s="91">
        <v>11</v>
      </c>
      <c r="C8" s="133">
        <v>0.010892532737841425</v>
      </c>
      <c r="D8" s="91" t="s">
        <v>836</v>
      </c>
      <c r="E8" s="91" t="b">
        <v>0</v>
      </c>
      <c r="F8" s="91" t="b">
        <v>0</v>
      </c>
      <c r="G8" s="91" t="b">
        <v>0</v>
      </c>
    </row>
    <row r="9" spans="1:7" ht="15">
      <c r="A9" s="91" t="s">
        <v>657</v>
      </c>
      <c r="B9" s="91">
        <v>9</v>
      </c>
      <c r="C9" s="133">
        <v>0.011492176126466884</v>
      </c>
      <c r="D9" s="91" t="s">
        <v>836</v>
      </c>
      <c r="E9" s="91" t="b">
        <v>0</v>
      </c>
      <c r="F9" s="91" t="b">
        <v>0</v>
      </c>
      <c r="G9" s="91" t="b">
        <v>0</v>
      </c>
    </row>
    <row r="10" spans="1:7" ht="15">
      <c r="A10" s="91" t="s">
        <v>658</v>
      </c>
      <c r="B10" s="91">
        <v>9</v>
      </c>
      <c r="C10" s="133">
        <v>0.011492176126466884</v>
      </c>
      <c r="D10" s="91" t="s">
        <v>836</v>
      </c>
      <c r="E10" s="91" t="b">
        <v>0</v>
      </c>
      <c r="F10" s="91" t="b">
        <v>0</v>
      </c>
      <c r="G10" s="91" t="b">
        <v>0</v>
      </c>
    </row>
    <row r="11" spans="1:7" ht="15">
      <c r="A11" s="91" t="s">
        <v>659</v>
      </c>
      <c r="B11" s="91">
        <v>9</v>
      </c>
      <c r="C11" s="133">
        <v>0.011492176126466884</v>
      </c>
      <c r="D11" s="91" t="s">
        <v>836</v>
      </c>
      <c r="E11" s="91" t="b">
        <v>1</v>
      </c>
      <c r="F11" s="91" t="b">
        <v>0</v>
      </c>
      <c r="G11" s="91" t="b">
        <v>0</v>
      </c>
    </row>
    <row r="12" spans="1:7" ht="15">
      <c r="A12" s="91" t="s">
        <v>668</v>
      </c>
      <c r="B12" s="91">
        <v>9</v>
      </c>
      <c r="C12" s="133">
        <v>0.011492176126466884</v>
      </c>
      <c r="D12" s="91" t="s">
        <v>836</v>
      </c>
      <c r="E12" s="91" t="b">
        <v>0</v>
      </c>
      <c r="F12" s="91" t="b">
        <v>0</v>
      </c>
      <c r="G12" s="91" t="b">
        <v>0</v>
      </c>
    </row>
    <row r="13" spans="1:7" ht="15">
      <c r="A13" s="91" t="s">
        <v>234</v>
      </c>
      <c r="B13" s="91">
        <v>9</v>
      </c>
      <c r="C13" s="133">
        <v>0.011492176126466884</v>
      </c>
      <c r="D13" s="91" t="s">
        <v>836</v>
      </c>
      <c r="E13" s="91" t="b">
        <v>0</v>
      </c>
      <c r="F13" s="91" t="b">
        <v>0</v>
      </c>
      <c r="G13" s="91" t="b">
        <v>0</v>
      </c>
    </row>
    <row r="14" spans="1:7" ht="15">
      <c r="A14" s="91" t="s">
        <v>670</v>
      </c>
      <c r="B14" s="91">
        <v>6</v>
      </c>
      <c r="C14" s="133">
        <v>0.01113693612707689</v>
      </c>
      <c r="D14" s="91" t="s">
        <v>836</v>
      </c>
      <c r="E14" s="91" t="b">
        <v>0</v>
      </c>
      <c r="F14" s="91" t="b">
        <v>0</v>
      </c>
      <c r="G14" s="91" t="b">
        <v>0</v>
      </c>
    </row>
    <row r="15" spans="1:7" ht="15">
      <c r="A15" s="91" t="s">
        <v>631</v>
      </c>
      <c r="B15" s="91">
        <v>5</v>
      </c>
      <c r="C15" s="133">
        <v>0.010583103231680714</v>
      </c>
      <c r="D15" s="91" t="s">
        <v>836</v>
      </c>
      <c r="E15" s="91" t="b">
        <v>0</v>
      </c>
      <c r="F15" s="91" t="b">
        <v>0</v>
      </c>
      <c r="G15" s="91" t="b">
        <v>0</v>
      </c>
    </row>
    <row r="16" spans="1:7" ht="15">
      <c r="A16" s="91" t="s">
        <v>669</v>
      </c>
      <c r="B16" s="91">
        <v>5</v>
      </c>
      <c r="C16" s="133">
        <v>0.010583103231680714</v>
      </c>
      <c r="D16" s="91" t="s">
        <v>836</v>
      </c>
      <c r="E16" s="91" t="b">
        <v>1</v>
      </c>
      <c r="F16" s="91" t="b">
        <v>0</v>
      </c>
      <c r="G16" s="91" t="b">
        <v>0</v>
      </c>
    </row>
    <row r="17" spans="1:7" ht="15">
      <c r="A17" s="91" t="s">
        <v>671</v>
      </c>
      <c r="B17" s="91">
        <v>5</v>
      </c>
      <c r="C17" s="133">
        <v>0.010583103231680714</v>
      </c>
      <c r="D17" s="91" t="s">
        <v>836</v>
      </c>
      <c r="E17" s="91" t="b">
        <v>0</v>
      </c>
      <c r="F17" s="91" t="b">
        <v>0</v>
      </c>
      <c r="G17" s="91" t="b">
        <v>0</v>
      </c>
    </row>
    <row r="18" spans="1:7" ht="15">
      <c r="A18" s="91" t="s">
        <v>809</v>
      </c>
      <c r="B18" s="91">
        <v>5</v>
      </c>
      <c r="C18" s="133">
        <v>0.010583103231680714</v>
      </c>
      <c r="D18" s="91" t="s">
        <v>836</v>
      </c>
      <c r="E18" s="91" t="b">
        <v>0</v>
      </c>
      <c r="F18" s="91" t="b">
        <v>0</v>
      </c>
      <c r="G18" s="91" t="b">
        <v>0</v>
      </c>
    </row>
    <row r="19" spans="1:7" ht="15">
      <c r="A19" s="91" t="s">
        <v>810</v>
      </c>
      <c r="B19" s="91">
        <v>5</v>
      </c>
      <c r="C19" s="133">
        <v>0.010583103231680714</v>
      </c>
      <c r="D19" s="91" t="s">
        <v>836</v>
      </c>
      <c r="E19" s="91" t="b">
        <v>0</v>
      </c>
      <c r="F19" s="91" t="b">
        <v>0</v>
      </c>
      <c r="G19" s="91" t="b">
        <v>0</v>
      </c>
    </row>
    <row r="20" spans="1:7" ht="15">
      <c r="A20" s="91" t="s">
        <v>661</v>
      </c>
      <c r="B20" s="91">
        <v>5</v>
      </c>
      <c r="C20" s="133">
        <v>0.012177017919313221</v>
      </c>
      <c r="D20" s="91" t="s">
        <v>836</v>
      </c>
      <c r="E20" s="91" t="b">
        <v>0</v>
      </c>
      <c r="F20" s="91" t="b">
        <v>0</v>
      </c>
      <c r="G20" s="91" t="b">
        <v>0</v>
      </c>
    </row>
    <row r="21" spans="1:7" ht="15">
      <c r="A21" s="91" t="s">
        <v>639</v>
      </c>
      <c r="B21" s="91">
        <v>4</v>
      </c>
      <c r="C21" s="133">
        <v>0.011385545080296627</v>
      </c>
      <c r="D21" s="91" t="s">
        <v>836</v>
      </c>
      <c r="E21" s="91" t="b">
        <v>0</v>
      </c>
      <c r="F21" s="91" t="b">
        <v>0</v>
      </c>
      <c r="G21" s="91" t="b">
        <v>0</v>
      </c>
    </row>
    <row r="22" spans="1:7" ht="15">
      <c r="A22" s="91" t="s">
        <v>635</v>
      </c>
      <c r="B22" s="91">
        <v>4</v>
      </c>
      <c r="C22" s="133">
        <v>0.009741614335450576</v>
      </c>
      <c r="D22" s="91" t="s">
        <v>836</v>
      </c>
      <c r="E22" s="91" t="b">
        <v>0</v>
      </c>
      <c r="F22" s="91" t="b">
        <v>0</v>
      </c>
      <c r="G22" s="91" t="b">
        <v>0</v>
      </c>
    </row>
    <row r="23" spans="1:7" ht="15">
      <c r="A23" s="91" t="s">
        <v>811</v>
      </c>
      <c r="B23" s="91">
        <v>4</v>
      </c>
      <c r="C23" s="133">
        <v>0.009741614335450576</v>
      </c>
      <c r="D23" s="91" t="s">
        <v>836</v>
      </c>
      <c r="E23" s="91" t="b">
        <v>0</v>
      </c>
      <c r="F23" s="91" t="b">
        <v>0</v>
      </c>
      <c r="G23" s="91" t="b">
        <v>0</v>
      </c>
    </row>
    <row r="24" spans="1:7" ht="15">
      <c r="A24" s="91" t="s">
        <v>812</v>
      </c>
      <c r="B24" s="91">
        <v>4</v>
      </c>
      <c r="C24" s="133">
        <v>0.009741614335450576</v>
      </c>
      <c r="D24" s="91" t="s">
        <v>836</v>
      </c>
      <c r="E24" s="91" t="b">
        <v>1</v>
      </c>
      <c r="F24" s="91" t="b">
        <v>0</v>
      </c>
      <c r="G24" s="91" t="b">
        <v>0</v>
      </c>
    </row>
    <row r="25" spans="1:7" ht="15">
      <c r="A25" s="91" t="s">
        <v>813</v>
      </c>
      <c r="B25" s="91">
        <v>4</v>
      </c>
      <c r="C25" s="133">
        <v>0.009741614335450576</v>
      </c>
      <c r="D25" s="91" t="s">
        <v>836</v>
      </c>
      <c r="E25" s="91" t="b">
        <v>0</v>
      </c>
      <c r="F25" s="91" t="b">
        <v>0</v>
      </c>
      <c r="G25" s="91" t="b">
        <v>0</v>
      </c>
    </row>
    <row r="26" spans="1:7" ht="15">
      <c r="A26" s="91" t="s">
        <v>814</v>
      </c>
      <c r="B26" s="91">
        <v>4</v>
      </c>
      <c r="C26" s="133">
        <v>0.009741614335450576</v>
      </c>
      <c r="D26" s="91" t="s">
        <v>836</v>
      </c>
      <c r="E26" s="91" t="b">
        <v>0</v>
      </c>
      <c r="F26" s="91" t="b">
        <v>0</v>
      </c>
      <c r="G26" s="91" t="b">
        <v>0</v>
      </c>
    </row>
    <row r="27" spans="1:7" ht="15">
      <c r="A27" s="91" t="s">
        <v>815</v>
      </c>
      <c r="B27" s="91">
        <v>4</v>
      </c>
      <c r="C27" s="133">
        <v>0.009741614335450576</v>
      </c>
      <c r="D27" s="91" t="s">
        <v>836</v>
      </c>
      <c r="E27" s="91" t="b">
        <v>0</v>
      </c>
      <c r="F27" s="91" t="b">
        <v>0</v>
      </c>
      <c r="G27" s="91" t="b">
        <v>0</v>
      </c>
    </row>
    <row r="28" spans="1:7" ht="15">
      <c r="A28" s="91" t="s">
        <v>816</v>
      </c>
      <c r="B28" s="91">
        <v>4</v>
      </c>
      <c r="C28" s="133">
        <v>0.009741614335450576</v>
      </c>
      <c r="D28" s="91" t="s">
        <v>836</v>
      </c>
      <c r="E28" s="91" t="b">
        <v>0</v>
      </c>
      <c r="F28" s="91" t="b">
        <v>0</v>
      </c>
      <c r="G28" s="91" t="b">
        <v>0</v>
      </c>
    </row>
    <row r="29" spans="1:7" ht="15">
      <c r="A29" s="91" t="s">
        <v>817</v>
      </c>
      <c r="B29" s="91">
        <v>4</v>
      </c>
      <c r="C29" s="133">
        <v>0.009741614335450576</v>
      </c>
      <c r="D29" s="91" t="s">
        <v>836</v>
      </c>
      <c r="E29" s="91" t="b">
        <v>0</v>
      </c>
      <c r="F29" s="91" t="b">
        <v>0</v>
      </c>
      <c r="G29" s="91" t="b">
        <v>0</v>
      </c>
    </row>
    <row r="30" spans="1:7" ht="15">
      <c r="A30" s="91" t="s">
        <v>818</v>
      </c>
      <c r="B30" s="91">
        <v>4</v>
      </c>
      <c r="C30" s="133">
        <v>0.009741614335450576</v>
      </c>
      <c r="D30" s="91" t="s">
        <v>836</v>
      </c>
      <c r="E30" s="91" t="b">
        <v>0</v>
      </c>
      <c r="F30" s="91" t="b">
        <v>0</v>
      </c>
      <c r="G30" s="91" t="b">
        <v>0</v>
      </c>
    </row>
    <row r="31" spans="1:7" ht="15">
      <c r="A31" s="91" t="s">
        <v>819</v>
      </c>
      <c r="B31" s="91">
        <v>4</v>
      </c>
      <c r="C31" s="133">
        <v>0.009741614335450576</v>
      </c>
      <c r="D31" s="91" t="s">
        <v>836</v>
      </c>
      <c r="E31" s="91" t="b">
        <v>0</v>
      </c>
      <c r="F31" s="91" t="b">
        <v>0</v>
      </c>
      <c r="G31" s="91" t="b">
        <v>0</v>
      </c>
    </row>
    <row r="32" spans="1:7" ht="15">
      <c r="A32" s="91" t="s">
        <v>820</v>
      </c>
      <c r="B32" s="91">
        <v>4</v>
      </c>
      <c r="C32" s="133">
        <v>0.009741614335450576</v>
      </c>
      <c r="D32" s="91" t="s">
        <v>836</v>
      </c>
      <c r="E32" s="91" t="b">
        <v>0</v>
      </c>
      <c r="F32" s="91" t="b">
        <v>0</v>
      </c>
      <c r="G32" s="91" t="b">
        <v>0</v>
      </c>
    </row>
    <row r="33" spans="1:7" ht="15">
      <c r="A33" s="91" t="s">
        <v>821</v>
      </c>
      <c r="B33" s="91">
        <v>4</v>
      </c>
      <c r="C33" s="133">
        <v>0.009741614335450576</v>
      </c>
      <c r="D33" s="91" t="s">
        <v>836</v>
      </c>
      <c r="E33" s="91" t="b">
        <v>0</v>
      </c>
      <c r="F33" s="91" t="b">
        <v>0</v>
      </c>
      <c r="G33" s="91" t="b">
        <v>0</v>
      </c>
    </row>
    <row r="34" spans="1:7" ht="15">
      <c r="A34" s="91" t="s">
        <v>822</v>
      </c>
      <c r="B34" s="91">
        <v>4</v>
      </c>
      <c r="C34" s="133">
        <v>0.009741614335450576</v>
      </c>
      <c r="D34" s="91" t="s">
        <v>836</v>
      </c>
      <c r="E34" s="91" t="b">
        <v>0</v>
      </c>
      <c r="F34" s="91" t="b">
        <v>0</v>
      </c>
      <c r="G34" s="91" t="b">
        <v>0</v>
      </c>
    </row>
    <row r="35" spans="1:7" ht="15">
      <c r="A35" s="91" t="s">
        <v>823</v>
      </c>
      <c r="B35" s="91">
        <v>4</v>
      </c>
      <c r="C35" s="133">
        <v>0.009741614335450576</v>
      </c>
      <c r="D35" s="91" t="s">
        <v>836</v>
      </c>
      <c r="E35" s="91" t="b">
        <v>0</v>
      </c>
      <c r="F35" s="91" t="b">
        <v>0</v>
      </c>
      <c r="G35" s="91" t="b">
        <v>0</v>
      </c>
    </row>
    <row r="36" spans="1:7" ht="15">
      <c r="A36" s="91" t="s">
        <v>222</v>
      </c>
      <c r="B36" s="91">
        <v>3</v>
      </c>
      <c r="C36" s="133">
        <v>0.00853915881022247</v>
      </c>
      <c r="D36" s="91" t="s">
        <v>836</v>
      </c>
      <c r="E36" s="91" t="b">
        <v>0</v>
      </c>
      <c r="F36" s="91" t="b">
        <v>0</v>
      </c>
      <c r="G36" s="91" t="b">
        <v>0</v>
      </c>
    </row>
    <row r="37" spans="1:7" ht="15">
      <c r="A37" s="91" t="s">
        <v>630</v>
      </c>
      <c r="B37" s="91">
        <v>3</v>
      </c>
      <c r="C37" s="133">
        <v>0.00853915881022247</v>
      </c>
      <c r="D37" s="91" t="s">
        <v>836</v>
      </c>
      <c r="E37" s="91" t="b">
        <v>0</v>
      </c>
      <c r="F37" s="91" t="b">
        <v>0</v>
      </c>
      <c r="G37" s="91" t="b">
        <v>0</v>
      </c>
    </row>
    <row r="38" spans="1:7" ht="15">
      <c r="A38" s="91" t="s">
        <v>743</v>
      </c>
      <c r="B38" s="91">
        <v>3</v>
      </c>
      <c r="C38" s="133">
        <v>0.00853915881022247</v>
      </c>
      <c r="D38" s="91" t="s">
        <v>836</v>
      </c>
      <c r="E38" s="91" t="b">
        <v>0</v>
      </c>
      <c r="F38" s="91" t="b">
        <v>0</v>
      </c>
      <c r="G38" s="91" t="b">
        <v>0</v>
      </c>
    </row>
    <row r="39" spans="1:7" ht="15">
      <c r="A39" s="91" t="s">
        <v>632</v>
      </c>
      <c r="B39" s="91">
        <v>3</v>
      </c>
      <c r="C39" s="133">
        <v>0.00853915881022247</v>
      </c>
      <c r="D39" s="91" t="s">
        <v>836</v>
      </c>
      <c r="E39" s="91" t="b">
        <v>0</v>
      </c>
      <c r="F39" s="91" t="b">
        <v>0</v>
      </c>
      <c r="G39" s="91" t="b">
        <v>0</v>
      </c>
    </row>
    <row r="40" spans="1:7" ht="15">
      <c r="A40" s="91" t="s">
        <v>230</v>
      </c>
      <c r="B40" s="91">
        <v>3</v>
      </c>
      <c r="C40" s="133">
        <v>0.00853915881022247</v>
      </c>
      <c r="D40" s="91" t="s">
        <v>836</v>
      </c>
      <c r="E40" s="91" t="b">
        <v>0</v>
      </c>
      <c r="F40" s="91" t="b">
        <v>0</v>
      </c>
      <c r="G40" s="91" t="b">
        <v>0</v>
      </c>
    </row>
    <row r="41" spans="1:7" ht="15">
      <c r="A41" s="91" t="s">
        <v>662</v>
      </c>
      <c r="B41" s="91">
        <v>2</v>
      </c>
      <c r="C41" s="133">
        <v>0.0068512676655146385</v>
      </c>
      <c r="D41" s="91" t="s">
        <v>836</v>
      </c>
      <c r="E41" s="91" t="b">
        <v>0</v>
      </c>
      <c r="F41" s="91" t="b">
        <v>0</v>
      </c>
      <c r="G41" s="91" t="b">
        <v>0</v>
      </c>
    </row>
    <row r="42" spans="1:7" ht="15">
      <c r="A42" s="91" t="s">
        <v>663</v>
      </c>
      <c r="B42" s="91">
        <v>2</v>
      </c>
      <c r="C42" s="133">
        <v>0.0068512676655146385</v>
      </c>
      <c r="D42" s="91" t="s">
        <v>836</v>
      </c>
      <c r="E42" s="91" t="b">
        <v>0</v>
      </c>
      <c r="F42" s="91" t="b">
        <v>0</v>
      </c>
      <c r="G42" s="91" t="b">
        <v>0</v>
      </c>
    </row>
    <row r="43" spans="1:7" ht="15">
      <c r="A43" s="91" t="s">
        <v>664</v>
      </c>
      <c r="B43" s="91">
        <v>2</v>
      </c>
      <c r="C43" s="133">
        <v>0.0068512676655146385</v>
      </c>
      <c r="D43" s="91" t="s">
        <v>836</v>
      </c>
      <c r="E43" s="91" t="b">
        <v>0</v>
      </c>
      <c r="F43" s="91" t="b">
        <v>0</v>
      </c>
      <c r="G43" s="91" t="b">
        <v>0</v>
      </c>
    </row>
    <row r="44" spans="1:7" ht="15">
      <c r="A44" s="91" t="s">
        <v>665</v>
      </c>
      <c r="B44" s="91">
        <v>2</v>
      </c>
      <c r="C44" s="133">
        <v>0.0068512676655146385</v>
      </c>
      <c r="D44" s="91" t="s">
        <v>836</v>
      </c>
      <c r="E44" s="91" t="b">
        <v>0</v>
      </c>
      <c r="F44" s="91" t="b">
        <v>0</v>
      </c>
      <c r="G44" s="91" t="b">
        <v>0</v>
      </c>
    </row>
    <row r="45" spans="1:7" ht="15">
      <c r="A45" s="91" t="s">
        <v>666</v>
      </c>
      <c r="B45" s="91">
        <v>2</v>
      </c>
      <c r="C45" s="133">
        <v>0.0068512676655146385</v>
      </c>
      <c r="D45" s="91" t="s">
        <v>836</v>
      </c>
      <c r="E45" s="91" t="b">
        <v>0</v>
      </c>
      <c r="F45" s="91" t="b">
        <v>0</v>
      </c>
      <c r="G45" s="91" t="b">
        <v>0</v>
      </c>
    </row>
    <row r="46" spans="1:7" ht="15">
      <c r="A46" s="91" t="s">
        <v>824</v>
      </c>
      <c r="B46" s="91">
        <v>2</v>
      </c>
      <c r="C46" s="133">
        <v>0.0068512676655146385</v>
      </c>
      <c r="D46" s="91" t="s">
        <v>836</v>
      </c>
      <c r="E46" s="91" t="b">
        <v>1</v>
      </c>
      <c r="F46" s="91" t="b">
        <v>0</v>
      </c>
      <c r="G46" s="91" t="b">
        <v>0</v>
      </c>
    </row>
    <row r="47" spans="1:7" ht="15">
      <c r="A47" s="91" t="s">
        <v>825</v>
      </c>
      <c r="B47" s="91">
        <v>2</v>
      </c>
      <c r="C47" s="133">
        <v>0.0068512676655146385</v>
      </c>
      <c r="D47" s="91" t="s">
        <v>836</v>
      </c>
      <c r="E47" s="91" t="b">
        <v>0</v>
      </c>
      <c r="F47" s="91" t="b">
        <v>0</v>
      </c>
      <c r="G47" s="91" t="b">
        <v>0</v>
      </c>
    </row>
    <row r="48" spans="1:7" ht="15">
      <c r="A48" s="91" t="s">
        <v>826</v>
      </c>
      <c r="B48" s="91">
        <v>2</v>
      </c>
      <c r="C48" s="133">
        <v>0.0068512676655146385</v>
      </c>
      <c r="D48" s="91" t="s">
        <v>836</v>
      </c>
      <c r="E48" s="91" t="b">
        <v>0</v>
      </c>
      <c r="F48" s="91" t="b">
        <v>0</v>
      </c>
      <c r="G48" s="91" t="b">
        <v>0</v>
      </c>
    </row>
    <row r="49" spans="1:7" ht="15">
      <c r="A49" s="91" t="s">
        <v>679</v>
      </c>
      <c r="B49" s="91">
        <v>2</v>
      </c>
      <c r="C49" s="133">
        <v>0.0068512676655146385</v>
      </c>
      <c r="D49" s="91" t="s">
        <v>836</v>
      </c>
      <c r="E49" s="91" t="b">
        <v>0</v>
      </c>
      <c r="F49" s="91" t="b">
        <v>0</v>
      </c>
      <c r="G49" s="91" t="b">
        <v>0</v>
      </c>
    </row>
    <row r="50" spans="1:7" ht="15">
      <c r="A50" s="91" t="s">
        <v>680</v>
      </c>
      <c r="B50" s="91">
        <v>2</v>
      </c>
      <c r="C50" s="133">
        <v>0.0068512676655146385</v>
      </c>
      <c r="D50" s="91" t="s">
        <v>836</v>
      </c>
      <c r="E50" s="91" t="b">
        <v>0</v>
      </c>
      <c r="F50" s="91" t="b">
        <v>0</v>
      </c>
      <c r="G50" s="91" t="b">
        <v>0</v>
      </c>
    </row>
    <row r="51" spans="1:7" ht="15">
      <c r="A51" s="91" t="s">
        <v>681</v>
      </c>
      <c r="B51" s="91">
        <v>2</v>
      </c>
      <c r="C51" s="133">
        <v>0.0068512676655146385</v>
      </c>
      <c r="D51" s="91" t="s">
        <v>836</v>
      </c>
      <c r="E51" s="91" t="b">
        <v>0</v>
      </c>
      <c r="F51" s="91" t="b">
        <v>0</v>
      </c>
      <c r="G51" s="91" t="b">
        <v>0</v>
      </c>
    </row>
    <row r="52" spans="1:7" ht="15">
      <c r="A52" s="91" t="s">
        <v>682</v>
      </c>
      <c r="B52" s="91">
        <v>2</v>
      </c>
      <c r="C52" s="133">
        <v>0.0068512676655146385</v>
      </c>
      <c r="D52" s="91" t="s">
        <v>836</v>
      </c>
      <c r="E52" s="91" t="b">
        <v>0</v>
      </c>
      <c r="F52" s="91" t="b">
        <v>0</v>
      </c>
      <c r="G52" s="91" t="b">
        <v>0</v>
      </c>
    </row>
    <row r="53" spans="1:7" ht="15">
      <c r="A53" s="91" t="s">
        <v>683</v>
      </c>
      <c r="B53" s="91">
        <v>2</v>
      </c>
      <c r="C53" s="133">
        <v>0.0068512676655146385</v>
      </c>
      <c r="D53" s="91" t="s">
        <v>836</v>
      </c>
      <c r="E53" s="91" t="b">
        <v>0</v>
      </c>
      <c r="F53" s="91" t="b">
        <v>0</v>
      </c>
      <c r="G53" s="91" t="b">
        <v>0</v>
      </c>
    </row>
    <row r="54" spans="1:7" ht="15">
      <c r="A54" s="91" t="s">
        <v>684</v>
      </c>
      <c r="B54" s="91">
        <v>2</v>
      </c>
      <c r="C54" s="133">
        <v>0.0068512676655146385</v>
      </c>
      <c r="D54" s="91" t="s">
        <v>836</v>
      </c>
      <c r="E54" s="91" t="b">
        <v>0</v>
      </c>
      <c r="F54" s="91" t="b">
        <v>0</v>
      </c>
      <c r="G54" s="91" t="b">
        <v>0</v>
      </c>
    </row>
    <row r="55" spans="1:7" ht="15">
      <c r="A55" s="91" t="s">
        <v>685</v>
      </c>
      <c r="B55" s="91">
        <v>2</v>
      </c>
      <c r="C55" s="133">
        <v>0.0068512676655146385</v>
      </c>
      <c r="D55" s="91" t="s">
        <v>836</v>
      </c>
      <c r="E55" s="91" t="b">
        <v>0</v>
      </c>
      <c r="F55" s="91" t="b">
        <v>0</v>
      </c>
      <c r="G55" s="91" t="b">
        <v>0</v>
      </c>
    </row>
    <row r="56" spans="1:7" ht="15">
      <c r="A56" s="91" t="s">
        <v>236</v>
      </c>
      <c r="B56" s="91">
        <v>2</v>
      </c>
      <c r="C56" s="133">
        <v>0.0068512676655146385</v>
      </c>
      <c r="D56" s="91" t="s">
        <v>836</v>
      </c>
      <c r="E56" s="91" t="b">
        <v>0</v>
      </c>
      <c r="F56" s="91" t="b">
        <v>0</v>
      </c>
      <c r="G56" s="91" t="b">
        <v>0</v>
      </c>
    </row>
    <row r="57" spans="1:7" ht="15">
      <c r="A57" s="91" t="s">
        <v>686</v>
      </c>
      <c r="B57" s="91">
        <v>2</v>
      </c>
      <c r="C57" s="133">
        <v>0.0068512676655146385</v>
      </c>
      <c r="D57" s="91" t="s">
        <v>836</v>
      </c>
      <c r="E57" s="91" t="b">
        <v>1</v>
      </c>
      <c r="F57" s="91" t="b">
        <v>0</v>
      </c>
      <c r="G57" s="91" t="b">
        <v>0</v>
      </c>
    </row>
    <row r="58" spans="1:7" ht="15">
      <c r="A58" s="91" t="s">
        <v>687</v>
      </c>
      <c r="B58" s="91">
        <v>2</v>
      </c>
      <c r="C58" s="133">
        <v>0.0068512676655146385</v>
      </c>
      <c r="D58" s="91" t="s">
        <v>836</v>
      </c>
      <c r="E58" s="91" t="b">
        <v>0</v>
      </c>
      <c r="F58" s="91" t="b">
        <v>0</v>
      </c>
      <c r="G58" s="91" t="b">
        <v>0</v>
      </c>
    </row>
    <row r="59" spans="1:7" ht="15">
      <c r="A59" s="91" t="s">
        <v>827</v>
      </c>
      <c r="B59" s="91">
        <v>2</v>
      </c>
      <c r="C59" s="133">
        <v>0.0068512676655146385</v>
      </c>
      <c r="D59" s="91" t="s">
        <v>836</v>
      </c>
      <c r="E59" s="91" t="b">
        <v>0</v>
      </c>
      <c r="F59" s="91" t="b">
        <v>0</v>
      </c>
      <c r="G59" s="91" t="b">
        <v>0</v>
      </c>
    </row>
    <row r="60" spans="1:7" ht="15">
      <c r="A60" s="91" t="s">
        <v>634</v>
      </c>
      <c r="B60" s="91">
        <v>2</v>
      </c>
      <c r="C60" s="133">
        <v>0.0068512676655146385</v>
      </c>
      <c r="D60" s="91" t="s">
        <v>836</v>
      </c>
      <c r="E60" s="91" t="b">
        <v>0</v>
      </c>
      <c r="F60" s="91" t="b">
        <v>0</v>
      </c>
      <c r="G60" s="91" t="b">
        <v>0</v>
      </c>
    </row>
    <row r="61" spans="1:7" ht="15">
      <c r="A61" s="91" t="s">
        <v>673</v>
      </c>
      <c r="B61" s="91">
        <v>2</v>
      </c>
      <c r="C61" s="133">
        <v>0.0068512676655146385</v>
      </c>
      <c r="D61" s="91" t="s">
        <v>836</v>
      </c>
      <c r="E61" s="91" t="b">
        <v>0</v>
      </c>
      <c r="F61" s="91" t="b">
        <v>0</v>
      </c>
      <c r="G61" s="91" t="b">
        <v>0</v>
      </c>
    </row>
    <row r="62" spans="1:7" ht="15">
      <c r="A62" s="91" t="s">
        <v>674</v>
      </c>
      <c r="B62" s="91">
        <v>2</v>
      </c>
      <c r="C62" s="133">
        <v>0.0068512676655146385</v>
      </c>
      <c r="D62" s="91" t="s">
        <v>836</v>
      </c>
      <c r="E62" s="91" t="b">
        <v>0</v>
      </c>
      <c r="F62" s="91" t="b">
        <v>0</v>
      </c>
      <c r="G62" s="91" t="b">
        <v>0</v>
      </c>
    </row>
    <row r="63" spans="1:7" ht="15">
      <c r="A63" s="91" t="s">
        <v>636</v>
      </c>
      <c r="B63" s="91">
        <v>2</v>
      </c>
      <c r="C63" s="133">
        <v>0.0068512676655146385</v>
      </c>
      <c r="D63" s="91" t="s">
        <v>836</v>
      </c>
      <c r="E63" s="91" t="b">
        <v>0</v>
      </c>
      <c r="F63" s="91" t="b">
        <v>0</v>
      </c>
      <c r="G63" s="91" t="b">
        <v>0</v>
      </c>
    </row>
    <row r="64" spans="1:7" ht="15">
      <c r="A64" s="91" t="s">
        <v>637</v>
      </c>
      <c r="B64" s="91">
        <v>2</v>
      </c>
      <c r="C64" s="133">
        <v>0.0068512676655146385</v>
      </c>
      <c r="D64" s="91" t="s">
        <v>836</v>
      </c>
      <c r="E64" s="91" t="b">
        <v>0</v>
      </c>
      <c r="F64" s="91" t="b">
        <v>0</v>
      </c>
      <c r="G64" s="91" t="b">
        <v>0</v>
      </c>
    </row>
    <row r="65" spans="1:7" ht="15">
      <c r="A65" s="91" t="s">
        <v>675</v>
      </c>
      <c r="B65" s="91">
        <v>2</v>
      </c>
      <c r="C65" s="133">
        <v>0.0068512676655146385</v>
      </c>
      <c r="D65" s="91" t="s">
        <v>836</v>
      </c>
      <c r="E65" s="91" t="b">
        <v>0</v>
      </c>
      <c r="F65" s="91" t="b">
        <v>0</v>
      </c>
      <c r="G65" s="91" t="b">
        <v>0</v>
      </c>
    </row>
    <row r="66" spans="1:7" ht="15">
      <c r="A66" s="91" t="s">
        <v>676</v>
      </c>
      <c r="B66" s="91">
        <v>2</v>
      </c>
      <c r="C66" s="133">
        <v>0.0068512676655146385</v>
      </c>
      <c r="D66" s="91" t="s">
        <v>836</v>
      </c>
      <c r="E66" s="91" t="b">
        <v>0</v>
      </c>
      <c r="F66" s="91" t="b">
        <v>0</v>
      </c>
      <c r="G66" s="91" t="b">
        <v>0</v>
      </c>
    </row>
    <row r="67" spans="1:7" ht="15">
      <c r="A67" s="91" t="s">
        <v>677</v>
      </c>
      <c r="B67" s="91">
        <v>2</v>
      </c>
      <c r="C67" s="133">
        <v>0.0068512676655146385</v>
      </c>
      <c r="D67" s="91" t="s">
        <v>836</v>
      </c>
      <c r="E67" s="91" t="b">
        <v>0</v>
      </c>
      <c r="F67" s="91" t="b">
        <v>0</v>
      </c>
      <c r="G67" s="91" t="b">
        <v>0</v>
      </c>
    </row>
    <row r="68" spans="1:7" ht="15">
      <c r="A68" s="91" t="s">
        <v>828</v>
      </c>
      <c r="B68" s="91">
        <v>2</v>
      </c>
      <c r="C68" s="133">
        <v>0.0068512676655146385</v>
      </c>
      <c r="D68" s="91" t="s">
        <v>836</v>
      </c>
      <c r="E68" s="91" t="b">
        <v>0</v>
      </c>
      <c r="F68" s="91" t="b">
        <v>0</v>
      </c>
      <c r="G68" s="91" t="b">
        <v>0</v>
      </c>
    </row>
    <row r="69" spans="1:7" ht="15">
      <c r="A69" s="91" t="s">
        <v>638</v>
      </c>
      <c r="B69" s="91">
        <v>2</v>
      </c>
      <c r="C69" s="133">
        <v>0.0068512676655146385</v>
      </c>
      <c r="D69" s="91" t="s">
        <v>836</v>
      </c>
      <c r="E69" s="91" t="b">
        <v>0</v>
      </c>
      <c r="F69" s="91" t="b">
        <v>0</v>
      </c>
      <c r="G69" s="91" t="b">
        <v>0</v>
      </c>
    </row>
    <row r="70" spans="1:7" ht="15">
      <c r="A70" s="91" t="s">
        <v>829</v>
      </c>
      <c r="B70" s="91">
        <v>2</v>
      </c>
      <c r="C70" s="133">
        <v>0.0068512676655146385</v>
      </c>
      <c r="D70" s="91" t="s">
        <v>836</v>
      </c>
      <c r="E70" s="91" t="b">
        <v>0</v>
      </c>
      <c r="F70" s="91" t="b">
        <v>0</v>
      </c>
      <c r="G70" s="91" t="b">
        <v>0</v>
      </c>
    </row>
    <row r="71" spans="1:7" ht="15">
      <c r="A71" s="91" t="s">
        <v>641</v>
      </c>
      <c r="B71" s="91">
        <v>2</v>
      </c>
      <c r="C71" s="133">
        <v>0.0068512676655146385</v>
      </c>
      <c r="D71" s="91" t="s">
        <v>836</v>
      </c>
      <c r="E71" s="91" t="b">
        <v>0</v>
      </c>
      <c r="F71" s="91" t="b">
        <v>0</v>
      </c>
      <c r="G71" s="91" t="b">
        <v>0</v>
      </c>
    </row>
    <row r="72" spans="1:7" ht="15">
      <c r="A72" s="91" t="s">
        <v>830</v>
      </c>
      <c r="B72" s="91">
        <v>2</v>
      </c>
      <c r="C72" s="133">
        <v>0.0068512676655146385</v>
      </c>
      <c r="D72" s="91" t="s">
        <v>836</v>
      </c>
      <c r="E72" s="91" t="b">
        <v>0</v>
      </c>
      <c r="F72" s="91" t="b">
        <v>0</v>
      </c>
      <c r="G72" s="91" t="b">
        <v>0</v>
      </c>
    </row>
    <row r="73" spans="1:7" ht="15">
      <c r="A73" s="91" t="s">
        <v>231</v>
      </c>
      <c r="B73" s="91">
        <v>2</v>
      </c>
      <c r="C73" s="133">
        <v>0.0068512676655146385</v>
      </c>
      <c r="D73" s="91" t="s">
        <v>836</v>
      </c>
      <c r="E73" s="91" t="b">
        <v>0</v>
      </c>
      <c r="F73" s="91" t="b">
        <v>0</v>
      </c>
      <c r="G73" s="91" t="b">
        <v>0</v>
      </c>
    </row>
    <row r="74" spans="1:7" ht="15">
      <c r="A74" s="91" t="s">
        <v>229</v>
      </c>
      <c r="B74" s="91">
        <v>2</v>
      </c>
      <c r="C74" s="133">
        <v>0.0068512676655146385</v>
      </c>
      <c r="D74" s="91" t="s">
        <v>836</v>
      </c>
      <c r="E74" s="91" t="b">
        <v>0</v>
      </c>
      <c r="F74" s="91" t="b">
        <v>0</v>
      </c>
      <c r="G74" s="91" t="b">
        <v>0</v>
      </c>
    </row>
    <row r="75" spans="1:7" ht="15">
      <c r="A75" s="91" t="s">
        <v>831</v>
      </c>
      <c r="B75" s="91">
        <v>2</v>
      </c>
      <c r="C75" s="133">
        <v>0.0068512676655146385</v>
      </c>
      <c r="D75" s="91" t="s">
        <v>836</v>
      </c>
      <c r="E75" s="91" t="b">
        <v>0</v>
      </c>
      <c r="F75" s="91" t="b">
        <v>0</v>
      </c>
      <c r="G75" s="91" t="b">
        <v>0</v>
      </c>
    </row>
    <row r="76" spans="1:7" ht="15">
      <c r="A76" s="91" t="s">
        <v>832</v>
      </c>
      <c r="B76" s="91">
        <v>2</v>
      </c>
      <c r="C76" s="133">
        <v>0.0068512676655146385</v>
      </c>
      <c r="D76" s="91" t="s">
        <v>836</v>
      </c>
      <c r="E76" s="91" t="b">
        <v>0</v>
      </c>
      <c r="F76" s="91" t="b">
        <v>0</v>
      </c>
      <c r="G76" s="91" t="b">
        <v>0</v>
      </c>
    </row>
    <row r="77" spans="1:7" ht="15">
      <c r="A77" s="91" t="s">
        <v>833</v>
      </c>
      <c r="B77" s="91">
        <v>2</v>
      </c>
      <c r="C77" s="133">
        <v>0.0068512676655146385</v>
      </c>
      <c r="D77" s="91" t="s">
        <v>836</v>
      </c>
      <c r="E77" s="91" t="b">
        <v>0</v>
      </c>
      <c r="F77" s="91" t="b">
        <v>0</v>
      </c>
      <c r="G77" s="91" t="b">
        <v>0</v>
      </c>
    </row>
    <row r="78" spans="1:7" ht="15">
      <c r="A78" s="91" t="s">
        <v>639</v>
      </c>
      <c r="B78" s="91">
        <v>4</v>
      </c>
      <c r="C78" s="133">
        <v>0.010318546493784019</v>
      </c>
      <c r="D78" s="91" t="s">
        <v>591</v>
      </c>
      <c r="E78" s="91" t="b">
        <v>0</v>
      </c>
      <c r="F78" s="91" t="b">
        <v>0</v>
      </c>
      <c r="G78" s="91" t="b">
        <v>0</v>
      </c>
    </row>
    <row r="79" spans="1:7" ht="15">
      <c r="A79" s="91" t="s">
        <v>222</v>
      </c>
      <c r="B79" s="91">
        <v>3</v>
      </c>
      <c r="C79" s="133">
        <v>0.007738909870338014</v>
      </c>
      <c r="D79" s="91" t="s">
        <v>591</v>
      </c>
      <c r="E79" s="91" t="b">
        <v>0</v>
      </c>
      <c r="F79" s="91" t="b">
        <v>0</v>
      </c>
      <c r="G79" s="91" t="b">
        <v>0</v>
      </c>
    </row>
    <row r="80" spans="1:7" ht="15">
      <c r="A80" s="91" t="s">
        <v>630</v>
      </c>
      <c r="B80" s="91">
        <v>3</v>
      </c>
      <c r="C80" s="133">
        <v>0.007738909870338014</v>
      </c>
      <c r="D80" s="91" t="s">
        <v>591</v>
      </c>
      <c r="E80" s="91" t="b">
        <v>0</v>
      </c>
      <c r="F80" s="91" t="b">
        <v>0</v>
      </c>
      <c r="G80" s="91" t="b">
        <v>0</v>
      </c>
    </row>
    <row r="81" spans="1:7" ht="15">
      <c r="A81" s="91" t="s">
        <v>661</v>
      </c>
      <c r="B81" s="91">
        <v>3</v>
      </c>
      <c r="C81" s="133">
        <v>0.013881628209489684</v>
      </c>
      <c r="D81" s="91" t="s">
        <v>591</v>
      </c>
      <c r="E81" s="91" t="b">
        <v>0</v>
      </c>
      <c r="F81" s="91" t="b">
        <v>0</v>
      </c>
      <c r="G81" s="91" t="b">
        <v>0</v>
      </c>
    </row>
    <row r="82" spans="1:7" ht="15">
      <c r="A82" s="91" t="s">
        <v>662</v>
      </c>
      <c r="B82" s="91">
        <v>2</v>
      </c>
      <c r="C82" s="133">
        <v>0.009254418806326456</v>
      </c>
      <c r="D82" s="91" t="s">
        <v>591</v>
      </c>
      <c r="E82" s="91" t="b">
        <v>0</v>
      </c>
      <c r="F82" s="91" t="b">
        <v>0</v>
      </c>
      <c r="G82" s="91" t="b">
        <v>0</v>
      </c>
    </row>
    <row r="83" spans="1:7" ht="15">
      <c r="A83" s="91" t="s">
        <v>663</v>
      </c>
      <c r="B83" s="91">
        <v>2</v>
      </c>
      <c r="C83" s="133">
        <v>0.009254418806326456</v>
      </c>
      <c r="D83" s="91" t="s">
        <v>591</v>
      </c>
      <c r="E83" s="91" t="b">
        <v>0</v>
      </c>
      <c r="F83" s="91" t="b">
        <v>0</v>
      </c>
      <c r="G83" s="91" t="b">
        <v>0</v>
      </c>
    </row>
    <row r="84" spans="1:7" ht="15">
      <c r="A84" s="91" t="s">
        <v>633</v>
      </c>
      <c r="B84" s="91">
        <v>2</v>
      </c>
      <c r="C84" s="133">
        <v>0.009254418806326456</v>
      </c>
      <c r="D84" s="91" t="s">
        <v>591</v>
      </c>
      <c r="E84" s="91" t="b">
        <v>0</v>
      </c>
      <c r="F84" s="91" t="b">
        <v>0</v>
      </c>
      <c r="G84" s="91" t="b">
        <v>0</v>
      </c>
    </row>
    <row r="85" spans="1:7" ht="15">
      <c r="A85" s="91" t="s">
        <v>664</v>
      </c>
      <c r="B85" s="91">
        <v>2</v>
      </c>
      <c r="C85" s="133">
        <v>0.009254418806326456</v>
      </c>
      <c r="D85" s="91" t="s">
        <v>591</v>
      </c>
      <c r="E85" s="91" t="b">
        <v>0</v>
      </c>
      <c r="F85" s="91" t="b">
        <v>0</v>
      </c>
      <c r="G85" s="91" t="b">
        <v>0</v>
      </c>
    </row>
    <row r="86" spans="1:7" ht="15">
      <c r="A86" s="91" t="s">
        <v>665</v>
      </c>
      <c r="B86" s="91">
        <v>2</v>
      </c>
      <c r="C86" s="133">
        <v>0.009254418806326456</v>
      </c>
      <c r="D86" s="91" t="s">
        <v>591</v>
      </c>
      <c r="E86" s="91" t="b">
        <v>0</v>
      </c>
      <c r="F86" s="91" t="b">
        <v>0</v>
      </c>
      <c r="G86" s="91" t="b">
        <v>0</v>
      </c>
    </row>
    <row r="87" spans="1:7" ht="15">
      <c r="A87" s="91" t="s">
        <v>666</v>
      </c>
      <c r="B87" s="91">
        <v>2</v>
      </c>
      <c r="C87" s="133">
        <v>0.009254418806326456</v>
      </c>
      <c r="D87" s="91" t="s">
        <v>591</v>
      </c>
      <c r="E87" s="91" t="b">
        <v>0</v>
      </c>
      <c r="F87" s="91" t="b">
        <v>0</v>
      </c>
      <c r="G87" s="91" t="b">
        <v>0</v>
      </c>
    </row>
    <row r="88" spans="1:7" ht="15">
      <c r="A88" s="91" t="s">
        <v>824</v>
      </c>
      <c r="B88" s="91">
        <v>2</v>
      </c>
      <c r="C88" s="133">
        <v>0.009254418806326456</v>
      </c>
      <c r="D88" s="91" t="s">
        <v>591</v>
      </c>
      <c r="E88" s="91" t="b">
        <v>1</v>
      </c>
      <c r="F88" s="91" t="b">
        <v>0</v>
      </c>
      <c r="G88" s="91" t="b">
        <v>0</v>
      </c>
    </row>
    <row r="89" spans="1:7" ht="15">
      <c r="A89" s="91" t="s">
        <v>825</v>
      </c>
      <c r="B89" s="91">
        <v>2</v>
      </c>
      <c r="C89" s="133">
        <v>0.009254418806326456</v>
      </c>
      <c r="D89" s="91" t="s">
        <v>591</v>
      </c>
      <c r="E89" s="91" t="b">
        <v>0</v>
      </c>
      <c r="F89" s="91" t="b">
        <v>0</v>
      </c>
      <c r="G89" s="91" t="b">
        <v>0</v>
      </c>
    </row>
    <row r="90" spans="1:7" ht="15">
      <c r="A90" s="91" t="s">
        <v>826</v>
      </c>
      <c r="B90" s="91">
        <v>2</v>
      </c>
      <c r="C90" s="133">
        <v>0.009254418806326456</v>
      </c>
      <c r="D90" s="91" t="s">
        <v>591</v>
      </c>
      <c r="E90" s="91" t="b">
        <v>0</v>
      </c>
      <c r="F90" s="91" t="b">
        <v>0</v>
      </c>
      <c r="G90" s="91" t="b">
        <v>0</v>
      </c>
    </row>
    <row r="91" spans="1:7" ht="15">
      <c r="A91" s="91" t="s">
        <v>828</v>
      </c>
      <c r="B91" s="91">
        <v>2</v>
      </c>
      <c r="C91" s="133">
        <v>0.009254418806326456</v>
      </c>
      <c r="D91" s="91" t="s">
        <v>591</v>
      </c>
      <c r="E91" s="91" t="b">
        <v>0</v>
      </c>
      <c r="F91" s="91" t="b">
        <v>0</v>
      </c>
      <c r="G91" s="91" t="b">
        <v>0</v>
      </c>
    </row>
    <row r="92" spans="1:7" ht="15">
      <c r="A92" s="91" t="s">
        <v>638</v>
      </c>
      <c r="B92" s="91">
        <v>2</v>
      </c>
      <c r="C92" s="133">
        <v>0.009254418806326456</v>
      </c>
      <c r="D92" s="91" t="s">
        <v>591</v>
      </c>
      <c r="E92" s="91" t="b">
        <v>0</v>
      </c>
      <c r="F92" s="91" t="b">
        <v>0</v>
      </c>
      <c r="G92" s="91" t="b">
        <v>0</v>
      </c>
    </row>
    <row r="93" spans="1:7" ht="15">
      <c r="A93" s="91" t="s">
        <v>829</v>
      </c>
      <c r="B93" s="91">
        <v>2</v>
      </c>
      <c r="C93" s="133">
        <v>0.009254418806326456</v>
      </c>
      <c r="D93" s="91" t="s">
        <v>591</v>
      </c>
      <c r="E93" s="91" t="b">
        <v>0</v>
      </c>
      <c r="F93" s="91" t="b">
        <v>0</v>
      </c>
      <c r="G93" s="91" t="b">
        <v>0</v>
      </c>
    </row>
    <row r="94" spans="1:7" ht="15">
      <c r="A94" s="91" t="s">
        <v>641</v>
      </c>
      <c r="B94" s="91">
        <v>2</v>
      </c>
      <c r="C94" s="133">
        <v>0.009254418806326456</v>
      </c>
      <c r="D94" s="91" t="s">
        <v>591</v>
      </c>
      <c r="E94" s="91" t="b">
        <v>0</v>
      </c>
      <c r="F94" s="91" t="b">
        <v>0</v>
      </c>
      <c r="G94" s="91" t="b">
        <v>0</v>
      </c>
    </row>
    <row r="95" spans="1:7" ht="15">
      <c r="A95" s="91" t="s">
        <v>830</v>
      </c>
      <c r="B95" s="91">
        <v>2</v>
      </c>
      <c r="C95" s="133">
        <v>0.009254418806326456</v>
      </c>
      <c r="D95" s="91" t="s">
        <v>591</v>
      </c>
      <c r="E95" s="91" t="b">
        <v>0</v>
      </c>
      <c r="F95" s="91" t="b">
        <v>0</v>
      </c>
      <c r="G95" s="91" t="b">
        <v>0</v>
      </c>
    </row>
    <row r="96" spans="1:7" ht="15">
      <c r="A96" s="91" t="s">
        <v>231</v>
      </c>
      <c r="B96" s="91">
        <v>2</v>
      </c>
      <c r="C96" s="133">
        <v>0.009254418806326456</v>
      </c>
      <c r="D96" s="91" t="s">
        <v>591</v>
      </c>
      <c r="E96" s="91" t="b">
        <v>0</v>
      </c>
      <c r="F96" s="91" t="b">
        <v>0</v>
      </c>
      <c r="G96" s="91" t="b">
        <v>0</v>
      </c>
    </row>
    <row r="97" spans="1:7" ht="15">
      <c r="A97" s="91" t="s">
        <v>230</v>
      </c>
      <c r="B97" s="91">
        <v>2</v>
      </c>
      <c r="C97" s="133">
        <v>0.009254418806326456</v>
      </c>
      <c r="D97" s="91" t="s">
        <v>591</v>
      </c>
      <c r="E97" s="91" t="b">
        <v>0</v>
      </c>
      <c r="F97" s="91" t="b">
        <v>0</v>
      </c>
      <c r="G97" s="91" t="b">
        <v>0</v>
      </c>
    </row>
    <row r="98" spans="1:7" ht="15">
      <c r="A98" s="91" t="s">
        <v>229</v>
      </c>
      <c r="B98" s="91">
        <v>2</v>
      </c>
      <c r="C98" s="133">
        <v>0.009254418806326456</v>
      </c>
      <c r="D98" s="91" t="s">
        <v>591</v>
      </c>
      <c r="E98" s="91" t="b">
        <v>0</v>
      </c>
      <c r="F98" s="91" t="b">
        <v>0</v>
      </c>
      <c r="G98" s="91" t="b">
        <v>0</v>
      </c>
    </row>
    <row r="99" spans="1:7" ht="15">
      <c r="A99" s="91" t="s">
        <v>831</v>
      </c>
      <c r="B99" s="91">
        <v>2</v>
      </c>
      <c r="C99" s="133">
        <v>0.009254418806326456</v>
      </c>
      <c r="D99" s="91" t="s">
        <v>591</v>
      </c>
      <c r="E99" s="91" t="b">
        <v>0</v>
      </c>
      <c r="F99" s="91" t="b">
        <v>0</v>
      </c>
      <c r="G99" s="91" t="b">
        <v>0</v>
      </c>
    </row>
    <row r="100" spans="1:7" ht="15">
      <c r="A100" s="91" t="s">
        <v>635</v>
      </c>
      <c r="B100" s="91">
        <v>2</v>
      </c>
      <c r="C100" s="133">
        <v>0.009254418806326456</v>
      </c>
      <c r="D100" s="91" t="s">
        <v>591</v>
      </c>
      <c r="E100" s="91" t="b">
        <v>0</v>
      </c>
      <c r="F100" s="91" t="b">
        <v>0</v>
      </c>
      <c r="G100" s="91" t="b">
        <v>0</v>
      </c>
    </row>
    <row r="101" spans="1:7" ht="15">
      <c r="A101" s="91" t="s">
        <v>631</v>
      </c>
      <c r="B101" s="91">
        <v>2</v>
      </c>
      <c r="C101" s="133">
        <v>0.009254418806326456</v>
      </c>
      <c r="D101" s="91" t="s">
        <v>591</v>
      </c>
      <c r="E101" s="91" t="b">
        <v>0</v>
      </c>
      <c r="F101" s="91" t="b">
        <v>0</v>
      </c>
      <c r="G101" s="91" t="b">
        <v>0</v>
      </c>
    </row>
    <row r="102" spans="1:7" ht="15">
      <c r="A102" s="91" t="s">
        <v>832</v>
      </c>
      <c r="B102" s="91">
        <v>2</v>
      </c>
      <c r="C102" s="133">
        <v>0.009254418806326456</v>
      </c>
      <c r="D102" s="91" t="s">
        <v>591</v>
      </c>
      <c r="E102" s="91" t="b">
        <v>0</v>
      </c>
      <c r="F102" s="91" t="b">
        <v>0</v>
      </c>
      <c r="G102" s="91" t="b">
        <v>0</v>
      </c>
    </row>
    <row r="103" spans="1:7" ht="15">
      <c r="A103" s="91" t="s">
        <v>833</v>
      </c>
      <c r="B103" s="91">
        <v>2</v>
      </c>
      <c r="C103" s="133">
        <v>0.009254418806326456</v>
      </c>
      <c r="D103" s="91" t="s">
        <v>591</v>
      </c>
      <c r="E103" s="91" t="b">
        <v>0</v>
      </c>
      <c r="F103" s="91" t="b">
        <v>0</v>
      </c>
      <c r="G103" s="91" t="b">
        <v>0</v>
      </c>
    </row>
    <row r="104" spans="1:7" ht="15">
      <c r="A104" s="91" t="s">
        <v>233</v>
      </c>
      <c r="B104" s="91">
        <v>13</v>
      </c>
      <c r="C104" s="133">
        <v>0</v>
      </c>
      <c r="D104" s="91" t="s">
        <v>592</v>
      </c>
      <c r="E104" s="91" t="b">
        <v>0</v>
      </c>
      <c r="F104" s="91" t="b">
        <v>0</v>
      </c>
      <c r="G104" s="91" t="b">
        <v>0</v>
      </c>
    </row>
    <row r="105" spans="1:7" ht="15">
      <c r="A105" s="91" t="s">
        <v>657</v>
      </c>
      <c r="B105" s="91">
        <v>9</v>
      </c>
      <c r="C105" s="133">
        <v>0.009455970959260571</v>
      </c>
      <c r="D105" s="91" t="s">
        <v>592</v>
      </c>
      <c r="E105" s="91" t="b">
        <v>0</v>
      </c>
      <c r="F105" s="91" t="b">
        <v>0</v>
      </c>
      <c r="G105" s="91" t="b">
        <v>0</v>
      </c>
    </row>
    <row r="106" spans="1:7" ht="15">
      <c r="A106" s="91" t="s">
        <v>658</v>
      </c>
      <c r="B106" s="91">
        <v>9</v>
      </c>
      <c r="C106" s="133">
        <v>0.009455970959260571</v>
      </c>
      <c r="D106" s="91" t="s">
        <v>592</v>
      </c>
      <c r="E106" s="91" t="b">
        <v>0</v>
      </c>
      <c r="F106" s="91" t="b">
        <v>0</v>
      </c>
      <c r="G106" s="91" t="b">
        <v>0</v>
      </c>
    </row>
    <row r="107" spans="1:7" ht="15">
      <c r="A107" s="91" t="s">
        <v>659</v>
      </c>
      <c r="B107" s="91">
        <v>9</v>
      </c>
      <c r="C107" s="133">
        <v>0.009455970959260571</v>
      </c>
      <c r="D107" s="91" t="s">
        <v>592</v>
      </c>
      <c r="E107" s="91" t="b">
        <v>1</v>
      </c>
      <c r="F107" s="91" t="b">
        <v>0</v>
      </c>
      <c r="G107" s="91" t="b">
        <v>0</v>
      </c>
    </row>
    <row r="108" spans="1:7" ht="15">
      <c r="A108" s="91" t="s">
        <v>668</v>
      </c>
      <c r="B108" s="91">
        <v>9</v>
      </c>
      <c r="C108" s="133">
        <v>0.009455970959260571</v>
      </c>
      <c r="D108" s="91" t="s">
        <v>592</v>
      </c>
      <c r="E108" s="91" t="b">
        <v>0</v>
      </c>
      <c r="F108" s="91" t="b">
        <v>0</v>
      </c>
      <c r="G108" s="91" t="b">
        <v>0</v>
      </c>
    </row>
    <row r="109" spans="1:7" ht="15">
      <c r="A109" s="91" t="s">
        <v>633</v>
      </c>
      <c r="B109" s="91">
        <v>9</v>
      </c>
      <c r="C109" s="133">
        <v>0.009455970959260571</v>
      </c>
      <c r="D109" s="91" t="s">
        <v>592</v>
      </c>
      <c r="E109" s="91" t="b">
        <v>0</v>
      </c>
      <c r="F109" s="91" t="b">
        <v>0</v>
      </c>
      <c r="G109" s="91" t="b">
        <v>0</v>
      </c>
    </row>
    <row r="110" spans="1:7" ht="15">
      <c r="A110" s="91" t="s">
        <v>234</v>
      </c>
      <c r="B110" s="91">
        <v>9</v>
      </c>
      <c r="C110" s="133">
        <v>0.009455970959260571</v>
      </c>
      <c r="D110" s="91" t="s">
        <v>592</v>
      </c>
      <c r="E110" s="91" t="b">
        <v>0</v>
      </c>
      <c r="F110" s="91" t="b">
        <v>0</v>
      </c>
      <c r="G110" s="91" t="b">
        <v>0</v>
      </c>
    </row>
    <row r="111" spans="1:7" ht="15">
      <c r="A111" s="91" t="s">
        <v>669</v>
      </c>
      <c r="B111" s="91">
        <v>5</v>
      </c>
      <c r="C111" s="133">
        <v>0.013650439077987433</v>
      </c>
      <c r="D111" s="91" t="s">
        <v>592</v>
      </c>
      <c r="E111" s="91" t="b">
        <v>1</v>
      </c>
      <c r="F111" s="91" t="b">
        <v>0</v>
      </c>
      <c r="G111" s="91" t="b">
        <v>0</v>
      </c>
    </row>
    <row r="112" spans="1:7" ht="15">
      <c r="A112" s="91" t="s">
        <v>670</v>
      </c>
      <c r="B112" s="91">
        <v>5</v>
      </c>
      <c r="C112" s="133">
        <v>0.013650439077987433</v>
      </c>
      <c r="D112" s="91" t="s">
        <v>592</v>
      </c>
      <c r="E112" s="91" t="b">
        <v>0</v>
      </c>
      <c r="F112" s="91" t="b">
        <v>0</v>
      </c>
      <c r="G112" s="91" t="b">
        <v>0</v>
      </c>
    </row>
    <row r="113" spans="1:7" ht="15">
      <c r="A113" s="91" t="s">
        <v>671</v>
      </c>
      <c r="B113" s="91">
        <v>5</v>
      </c>
      <c r="C113" s="133">
        <v>0.013650439077987433</v>
      </c>
      <c r="D113" s="91" t="s">
        <v>592</v>
      </c>
      <c r="E113" s="91" t="b">
        <v>0</v>
      </c>
      <c r="F113" s="91" t="b">
        <v>0</v>
      </c>
      <c r="G113" s="91" t="b">
        <v>0</v>
      </c>
    </row>
    <row r="114" spans="1:7" ht="15">
      <c r="A114" s="91" t="s">
        <v>809</v>
      </c>
      <c r="B114" s="91">
        <v>5</v>
      </c>
      <c r="C114" s="133">
        <v>0.013650439077987433</v>
      </c>
      <c r="D114" s="91" t="s">
        <v>592</v>
      </c>
      <c r="E114" s="91" t="b">
        <v>0</v>
      </c>
      <c r="F114" s="91" t="b">
        <v>0</v>
      </c>
      <c r="G114" s="91" t="b">
        <v>0</v>
      </c>
    </row>
    <row r="115" spans="1:7" ht="15">
      <c r="A115" s="91" t="s">
        <v>811</v>
      </c>
      <c r="B115" s="91">
        <v>4</v>
      </c>
      <c r="C115" s="133">
        <v>0.013470614762601954</v>
      </c>
      <c r="D115" s="91" t="s">
        <v>592</v>
      </c>
      <c r="E115" s="91" t="b">
        <v>0</v>
      </c>
      <c r="F115" s="91" t="b">
        <v>0</v>
      </c>
      <c r="G115" s="91" t="b">
        <v>0</v>
      </c>
    </row>
    <row r="116" spans="1:7" ht="15">
      <c r="A116" s="91" t="s">
        <v>812</v>
      </c>
      <c r="B116" s="91">
        <v>4</v>
      </c>
      <c r="C116" s="133">
        <v>0.013470614762601954</v>
      </c>
      <c r="D116" s="91" t="s">
        <v>592</v>
      </c>
      <c r="E116" s="91" t="b">
        <v>1</v>
      </c>
      <c r="F116" s="91" t="b">
        <v>0</v>
      </c>
      <c r="G116" s="91" t="b">
        <v>0</v>
      </c>
    </row>
    <row r="117" spans="1:7" ht="15">
      <c r="A117" s="91" t="s">
        <v>813</v>
      </c>
      <c r="B117" s="91">
        <v>4</v>
      </c>
      <c r="C117" s="133">
        <v>0.013470614762601954</v>
      </c>
      <c r="D117" s="91" t="s">
        <v>592</v>
      </c>
      <c r="E117" s="91" t="b">
        <v>0</v>
      </c>
      <c r="F117" s="91" t="b">
        <v>0</v>
      </c>
      <c r="G117" s="91" t="b">
        <v>0</v>
      </c>
    </row>
    <row r="118" spans="1:7" ht="15">
      <c r="A118" s="91" t="s">
        <v>814</v>
      </c>
      <c r="B118" s="91">
        <v>4</v>
      </c>
      <c r="C118" s="133">
        <v>0.013470614762601954</v>
      </c>
      <c r="D118" s="91" t="s">
        <v>592</v>
      </c>
      <c r="E118" s="91" t="b">
        <v>0</v>
      </c>
      <c r="F118" s="91" t="b">
        <v>0</v>
      </c>
      <c r="G118" s="91" t="b">
        <v>0</v>
      </c>
    </row>
    <row r="119" spans="1:7" ht="15">
      <c r="A119" s="91" t="s">
        <v>815</v>
      </c>
      <c r="B119" s="91">
        <v>4</v>
      </c>
      <c r="C119" s="133">
        <v>0.013470614762601954</v>
      </c>
      <c r="D119" s="91" t="s">
        <v>592</v>
      </c>
      <c r="E119" s="91" t="b">
        <v>0</v>
      </c>
      <c r="F119" s="91" t="b">
        <v>0</v>
      </c>
      <c r="G119" s="91" t="b">
        <v>0</v>
      </c>
    </row>
    <row r="120" spans="1:7" ht="15">
      <c r="A120" s="91" t="s">
        <v>816</v>
      </c>
      <c r="B120" s="91">
        <v>4</v>
      </c>
      <c r="C120" s="133">
        <v>0.013470614762601954</v>
      </c>
      <c r="D120" s="91" t="s">
        <v>592</v>
      </c>
      <c r="E120" s="91" t="b">
        <v>0</v>
      </c>
      <c r="F120" s="91" t="b">
        <v>0</v>
      </c>
      <c r="G120" s="91" t="b">
        <v>0</v>
      </c>
    </row>
    <row r="121" spans="1:7" ht="15">
      <c r="A121" s="91" t="s">
        <v>817</v>
      </c>
      <c r="B121" s="91">
        <v>4</v>
      </c>
      <c r="C121" s="133">
        <v>0.013470614762601954</v>
      </c>
      <c r="D121" s="91" t="s">
        <v>592</v>
      </c>
      <c r="E121" s="91" t="b">
        <v>0</v>
      </c>
      <c r="F121" s="91" t="b">
        <v>0</v>
      </c>
      <c r="G121" s="91" t="b">
        <v>0</v>
      </c>
    </row>
    <row r="122" spans="1:7" ht="15">
      <c r="A122" s="91" t="s">
        <v>818</v>
      </c>
      <c r="B122" s="91">
        <v>4</v>
      </c>
      <c r="C122" s="133">
        <v>0.013470614762601954</v>
      </c>
      <c r="D122" s="91" t="s">
        <v>592</v>
      </c>
      <c r="E122" s="91" t="b">
        <v>0</v>
      </c>
      <c r="F122" s="91" t="b">
        <v>0</v>
      </c>
      <c r="G122" s="91" t="b">
        <v>0</v>
      </c>
    </row>
    <row r="123" spans="1:7" ht="15">
      <c r="A123" s="91" t="s">
        <v>819</v>
      </c>
      <c r="B123" s="91">
        <v>4</v>
      </c>
      <c r="C123" s="133">
        <v>0.013470614762601954</v>
      </c>
      <c r="D123" s="91" t="s">
        <v>592</v>
      </c>
      <c r="E123" s="91" t="b">
        <v>0</v>
      </c>
      <c r="F123" s="91" t="b">
        <v>0</v>
      </c>
      <c r="G123" s="91" t="b">
        <v>0</v>
      </c>
    </row>
    <row r="124" spans="1:7" ht="15">
      <c r="A124" s="91" t="s">
        <v>820</v>
      </c>
      <c r="B124" s="91">
        <v>4</v>
      </c>
      <c r="C124" s="133">
        <v>0.013470614762601954</v>
      </c>
      <c r="D124" s="91" t="s">
        <v>592</v>
      </c>
      <c r="E124" s="91" t="b">
        <v>0</v>
      </c>
      <c r="F124" s="91" t="b">
        <v>0</v>
      </c>
      <c r="G124" s="91" t="b">
        <v>0</v>
      </c>
    </row>
    <row r="125" spans="1:7" ht="15">
      <c r="A125" s="91" t="s">
        <v>821</v>
      </c>
      <c r="B125" s="91">
        <v>4</v>
      </c>
      <c r="C125" s="133">
        <v>0.013470614762601954</v>
      </c>
      <c r="D125" s="91" t="s">
        <v>592</v>
      </c>
      <c r="E125" s="91" t="b">
        <v>0</v>
      </c>
      <c r="F125" s="91" t="b">
        <v>0</v>
      </c>
      <c r="G125" s="91" t="b">
        <v>0</v>
      </c>
    </row>
    <row r="126" spans="1:7" ht="15">
      <c r="A126" s="91" t="s">
        <v>822</v>
      </c>
      <c r="B126" s="91">
        <v>4</v>
      </c>
      <c r="C126" s="133">
        <v>0.013470614762601954</v>
      </c>
      <c r="D126" s="91" t="s">
        <v>592</v>
      </c>
      <c r="E126" s="91" t="b">
        <v>0</v>
      </c>
      <c r="F126" s="91" t="b">
        <v>0</v>
      </c>
      <c r="G126" s="91" t="b">
        <v>0</v>
      </c>
    </row>
    <row r="127" spans="1:7" ht="15">
      <c r="A127" s="91" t="s">
        <v>810</v>
      </c>
      <c r="B127" s="91">
        <v>4</v>
      </c>
      <c r="C127" s="133">
        <v>0.013470614762601954</v>
      </c>
      <c r="D127" s="91" t="s">
        <v>592</v>
      </c>
      <c r="E127" s="91" t="b">
        <v>0</v>
      </c>
      <c r="F127" s="91" t="b">
        <v>0</v>
      </c>
      <c r="G127" s="91" t="b">
        <v>0</v>
      </c>
    </row>
    <row r="128" spans="1:7" ht="15">
      <c r="A128" s="91" t="s">
        <v>823</v>
      </c>
      <c r="B128" s="91">
        <v>4</v>
      </c>
      <c r="C128" s="133">
        <v>0.013470614762601954</v>
      </c>
      <c r="D128" s="91" t="s">
        <v>592</v>
      </c>
      <c r="E128" s="91" t="b">
        <v>0</v>
      </c>
      <c r="F128" s="91" t="b">
        <v>0</v>
      </c>
      <c r="G128" s="91" t="b">
        <v>0</v>
      </c>
    </row>
    <row r="129" spans="1:7" ht="15">
      <c r="A129" s="91" t="s">
        <v>743</v>
      </c>
      <c r="B129" s="91">
        <v>3</v>
      </c>
      <c r="C129" s="133">
        <v>0.012568857189220545</v>
      </c>
      <c r="D129" s="91" t="s">
        <v>592</v>
      </c>
      <c r="E129" s="91" t="b">
        <v>0</v>
      </c>
      <c r="F129" s="91" t="b">
        <v>0</v>
      </c>
      <c r="G129" s="91" t="b">
        <v>0</v>
      </c>
    </row>
    <row r="130" spans="1:7" ht="15">
      <c r="A130" s="91" t="s">
        <v>632</v>
      </c>
      <c r="B130" s="91">
        <v>2</v>
      </c>
      <c r="C130" s="133">
        <v>0</v>
      </c>
      <c r="D130" s="91" t="s">
        <v>593</v>
      </c>
      <c r="E130" s="91" t="b">
        <v>0</v>
      </c>
      <c r="F130" s="91" t="b">
        <v>0</v>
      </c>
      <c r="G130" s="91" t="b">
        <v>0</v>
      </c>
    </row>
    <row r="131" spans="1:7" ht="15">
      <c r="A131" s="91" t="s">
        <v>661</v>
      </c>
      <c r="B131" s="91">
        <v>2</v>
      </c>
      <c r="C131" s="133">
        <v>0</v>
      </c>
      <c r="D131" s="91" t="s">
        <v>593</v>
      </c>
      <c r="E131" s="91" t="b">
        <v>0</v>
      </c>
      <c r="F131" s="91" t="b">
        <v>0</v>
      </c>
      <c r="G131" s="91" t="b">
        <v>0</v>
      </c>
    </row>
    <row r="132" spans="1:7" ht="15">
      <c r="A132" s="91" t="s">
        <v>673</v>
      </c>
      <c r="B132" s="91">
        <v>2</v>
      </c>
      <c r="C132" s="133">
        <v>0</v>
      </c>
      <c r="D132" s="91" t="s">
        <v>593</v>
      </c>
      <c r="E132" s="91" t="b">
        <v>0</v>
      </c>
      <c r="F132" s="91" t="b">
        <v>0</v>
      </c>
      <c r="G132" s="91" t="b">
        <v>0</v>
      </c>
    </row>
    <row r="133" spans="1:7" ht="15">
      <c r="A133" s="91" t="s">
        <v>674</v>
      </c>
      <c r="B133" s="91">
        <v>2</v>
      </c>
      <c r="C133" s="133">
        <v>0</v>
      </c>
      <c r="D133" s="91" t="s">
        <v>593</v>
      </c>
      <c r="E133" s="91" t="b">
        <v>0</v>
      </c>
      <c r="F133" s="91" t="b">
        <v>0</v>
      </c>
      <c r="G133" s="91" t="b">
        <v>0</v>
      </c>
    </row>
    <row r="134" spans="1:7" ht="15">
      <c r="A134" s="91" t="s">
        <v>636</v>
      </c>
      <c r="B134" s="91">
        <v>2</v>
      </c>
      <c r="C134" s="133">
        <v>0</v>
      </c>
      <c r="D134" s="91" t="s">
        <v>593</v>
      </c>
      <c r="E134" s="91" t="b">
        <v>0</v>
      </c>
      <c r="F134" s="91" t="b">
        <v>0</v>
      </c>
      <c r="G134" s="91" t="b">
        <v>0</v>
      </c>
    </row>
    <row r="135" spans="1:7" ht="15">
      <c r="A135" s="91" t="s">
        <v>637</v>
      </c>
      <c r="B135" s="91">
        <v>2</v>
      </c>
      <c r="C135" s="133">
        <v>0</v>
      </c>
      <c r="D135" s="91" t="s">
        <v>593</v>
      </c>
      <c r="E135" s="91" t="b">
        <v>0</v>
      </c>
      <c r="F135" s="91" t="b">
        <v>0</v>
      </c>
      <c r="G135" s="91" t="b">
        <v>0</v>
      </c>
    </row>
    <row r="136" spans="1:7" ht="15">
      <c r="A136" s="91" t="s">
        <v>675</v>
      </c>
      <c r="B136" s="91">
        <v>2</v>
      </c>
      <c r="C136" s="133">
        <v>0</v>
      </c>
      <c r="D136" s="91" t="s">
        <v>593</v>
      </c>
      <c r="E136" s="91" t="b">
        <v>0</v>
      </c>
      <c r="F136" s="91" t="b">
        <v>0</v>
      </c>
      <c r="G136" s="91" t="b">
        <v>0</v>
      </c>
    </row>
    <row r="137" spans="1:7" ht="15">
      <c r="A137" s="91" t="s">
        <v>676</v>
      </c>
      <c r="B137" s="91">
        <v>2</v>
      </c>
      <c r="C137" s="133">
        <v>0</v>
      </c>
      <c r="D137" s="91" t="s">
        <v>593</v>
      </c>
      <c r="E137" s="91" t="b">
        <v>0</v>
      </c>
      <c r="F137" s="91" t="b">
        <v>0</v>
      </c>
      <c r="G137" s="91" t="b">
        <v>0</v>
      </c>
    </row>
    <row r="138" spans="1:7" ht="15">
      <c r="A138" s="91" t="s">
        <v>677</v>
      </c>
      <c r="B138" s="91">
        <v>2</v>
      </c>
      <c r="C138" s="133">
        <v>0</v>
      </c>
      <c r="D138" s="91" t="s">
        <v>593</v>
      </c>
      <c r="E138" s="91" t="b">
        <v>0</v>
      </c>
      <c r="F138" s="91" t="b">
        <v>0</v>
      </c>
      <c r="G138" s="91" t="b">
        <v>0</v>
      </c>
    </row>
    <row r="139" spans="1:7" ht="15">
      <c r="A139" s="91" t="s">
        <v>679</v>
      </c>
      <c r="B139" s="91">
        <v>2</v>
      </c>
      <c r="C139" s="133">
        <v>0</v>
      </c>
      <c r="D139" s="91" t="s">
        <v>594</v>
      </c>
      <c r="E139" s="91" t="b">
        <v>0</v>
      </c>
      <c r="F139" s="91" t="b">
        <v>0</v>
      </c>
      <c r="G139" s="91" t="b">
        <v>0</v>
      </c>
    </row>
    <row r="140" spans="1:7" ht="15">
      <c r="A140" s="91" t="s">
        <v>680</v>
      </c>
      <c r="B140" s="91">
        <v>2</v>
      </c>
      <c r="C140" s="133">
        <v>0</v>
      </c>
      <c r="D140" s="91" t="s">
        <v>594</v>
      </c>
      <c r="E140" s="91" t="b">
        <v>0</v>
      </c>
      <c r="F140" s="91" t="b">
        <v>0</v>
      </c>
      <c r="G140" s="91" t="b">
        <v>0</v>
      </c>
    </row>
    <row r="141" spans="1:7" ht="15">
      <c r="A141" s="91" t="s">
        <v>681</v>
      </c>
      <c r="B141" s="91">
        <v>2</v>
      </c>
      <c r="C141" s="133">
        <v>0</v>
      </c>
      <c r="D141" s="91" t="s">
        <v>594</v>
      </c>
      <c r="E141" s="91" t="b">
        <v>0</v>
      </c>
      <c r="F141" s="91" t="b">
        <v>0</v>
      </c>
      <c r="G141" s="91" t="b">
        <v>0</v>
      </c>
    </row>
    <row r="142" spans="1:7" ht="15">
      <c r="A142" s="91" t="s">
        <v>682</v>
      </c>
      <c r="B142" s="91">
        <v>2</v>
      </c>
      <c r="C142" s="133">
        <v>0</v>
      </c>
      <c r="D142" s="91" t="s">
        <v>594</v>
      </c>
      <c r="E142" s="91" t="b">
        <v>0</v>
      </c>
      <c r="F142" s="91" t="b">
        <v>0</v>
      </c>
      <c r="G142" s="91" t="b">
        <v>0</v>
      </c>
    </row>
    <row r="143" spans="1:7" ht="15">
      <c r="A143" s="91" t="s">
        <v>683</v>
      </c>
      <c r="B143" s="91">
        <v>2</v>
      </c>
      <c r="C143" s="133">
        <v>0</v>
      </c>
      <c r="D143" s="91" t="s">
        <v>594</v>
      </c>
      <c r="E143" s="91" t="b">
        <v>0</v>
      </c>
      <c r="F143" s="91" t="b">
        <v>0</v>
      </c>
      <c r="G143" s="91" t="b">
        <v>0</v>
      </c>
    </row>
    <row r="144" spans="1:7" ht="15">
      <c r="A144" s="91" t="s">
        <v>684</v>
      </c>
      <c r="B144" s="91">
        <v>2</v>
      </c>
      <c r="C144" s="133">
        <v>0</v>
      </c>
      <c r="D144" s="91" t="s">
        <v>594</v>
      </c>
      <c r="E144" s="91" t="b">
        <v>0</v>
      </c>
      <c r="F144" s="91" t="b">
        <v>0</v>
      </c>
      <c r="G144" s="91" t="b">
        <v>0</v>
      </c>
    </row>
    <row r="145" spans="1:7" ht="15">
      <c r="A145" s="91" t="s">
        <v>685</v>
      </c>
      <c r="B145" s="91">
        <v>2</v>
      </c>
      <c r="C145" s="133">
        <v>0</v>
      </c>
      <c r="D145" s="91" t="s">
        <v>594</v>
      </c>
      <c r="E145" s="91" t="b">
        <v>0</v>
      </c>
      <c r="F145" s="91" t="b">
        <v>0</v>
      </c>
      <c r="G145" s="91" t="b">
        <v>0</v>
      </c>
    </row>
    <row r="146" spans="1:7" ht="15">
      <c r="A146" s="91" t="s">
        <v>236</v>
      </c>
      <c r="B146" s="91">
        <v>2</v>
      </c>
      <c r="C146" s="133">
        <v>0</v>
      </c>
      <c r="D146" s="91" t="s">
        <v>594</v>
      </c>
      <c r="E146" s="91" t="b">
        <v>0</v>
      </c>
      <c r="F146" s="91" t="b">
        <v>0</v>
      </c>
      <c r="G146" s="91" t="b">
        <v>0</v>
      </c>
    </row>
    <row r="147" spans="1:7" ht="15">
      <c r="A147" s="91" t="s">
        <v>686</v>
      </c>
      <c r="B147" s="91">
        <v>2</v>
      </c>
      <c r="C147" s="133">
        <v>0</v>
      </c>
      <c r="D147" s="91" t="s">
        <v>594</v>
      </c>
      <c r="E147" s="91" t="b">
        <v>1</v>
      </c>
      <c r="F147" s="91" t="b">
        <v>0</v>
      </c>
      <c r="G147" s="91" t="b">
        <v>0</v>
      </c>
    </row>
    <row r="148" spans="1:7" ht="15">
      <c r="A148" s="91" t="s">
        <v>687</v>
      </c>
      <c r="B148" s="91">
        <v>2</v>
      </c>
      <c r="C148" s="133">
        <v>0</v>
      </c>
      <c r="D148" s="91" t="s">
        <v>594</v>
      </c>
      <c r="E148" s="91" t="b">
        <v>0</v>
      </c>
      <c r="F148" s="91" t="b">
        <v>0</v>
      </c>
      <c r="G148" s="91" t="b">
        <v>0</v>
      </c>
    </row>
    <row r="149" spans="1:7" ht="15">
      <c r="A149" s="91" t="s">
        <v>827</v>
      </c>
      <c r="B149" s="91">
        <v>2</v>
      </c>
      <c r="C149" s="133">
        <v>0</v>
      </c>
      <c r="D149" s="91" t="s">
        <v>594</v>
      </c>
      <c r="E149" s="91" t="b">
        <v>0</v>
      </c>
      <c r="F149" s="91" t="b">
        <v>0</v>
      </c>
      <c r="G149" s="91" t="b">
        <v>0</v>
      </c>
    </row>
    <row r="150" spans="1:7" ht="15">
      <c r="A150" s="91" t="s">
        <v>634</v>
      </c>
      <c r="B150" s="91">
        <v>2</v>
      </c>
      <c r="C150" s="133">
        <v>0</v>
      </c>
      <c r="D150" s="91" t="s">
        <v>594</v>
      </c>
      <c r="E150" s="91" t="b">
        <v>0</v>
      </c>
      <c r="F150" s="91" t="b">
        <v>0</v>
      </c>
      <c r="G150" s="91" t="b">
        <v>0</v>
      </c>
    </row>
    <row r="151" spans="1:7" ht="15">
      <c r="A151" s="91" t="s">
        <v>631</v>
      </c>
      <c r="B151" s="91">
        <v>2</v>
      </c>
      <c r="C151" s="133">
        <v>0</v>
      </c>
      <c r="D151" s="91" t="s">
        <v>594</v>
      </c>
      <c r="E151" s="91" t="b">
        <v>0</v>
      </c>
      <c r="F151" s="91" t="b">
        <v>0</v>
      </c>
      <c r="G151" s="91" t="b">
        <v>0</v>
      </c>
    </row>
    <row r="152" spans="1:7" ht="15">
      <c r="A152" s="91" t="s">
        <v>635</v>
      </c>
      <c r="B152" s="91">
        <v>2</v>
      </c>
      <c r="C152" s="133">
        <v>0</v>
      </c>
      <c r="D152" s="91" t="s">
        <v>594</v>
      </c>
      <c r="E152" s="91" t="b">
        <v>0</v>
      </c>
      <c r="F152" s="91" t="b">
        <v>0</v>
      </c>
      <c r="G152"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840</v>
      </c>
      <c r="B1" s="13" t="s">
        <v>841</v>
      </c>
      <c r="C1" s="13" t="s">
        <v>834</v>
      </c>
      <c r="D1" s="13" t="s">
        <v>835</v>
      </c>
      <c r="E1" s="13" t="s">
        <v>842</v>
      </c>
      <c r="F1" s="13" t="s">
        <v>144</v>
      </c>
      <c r="G1" s="13" t="s">
        <v>843</v>
      </c>
      <c r="H1" s="13" t="s">
        <v>844</v>
      </c>
      <c r="I1" s="13" t="s">
        <v>845</v>
      </c>
      <c r="J1" s="13" t="s">
        <v>846</v>
      </c>
      <c r="K1" s="13" t="s">
        <v>847</v>
      </c>
      <c r="L1" s="13" t="s">
        <v>848</v>
      </c>
    </row>
    <row r="2" spans="1:12" ht="15">
      <c r="A2" s="91" t="s">
        <v>657</v>
      </c>
      <c r="B2" s="91" t="s">
        <v>658</v>
      </c>
      <c r="C2" s="91">
        <v>9</v>
      </c>
      <c r="D2" s="133">
        <v>0.011492176126466884</v>
      </c>
      <c r="E2" s="133">
        <v>1.4960065988800362</v>
      </c>
      <c r="F2" s="91" t="s">
        <v>836</v>
      </c>
      <c r="G2" s="91" t="b">
        <v>0</v>
      </c>
      <c r="H2" s="91" t="b">
        <v>0</v>
      </c>
      <c r="I2" s="91" t="b">
        <v>0</v>
      </c>
      <c r="J2" s="91" t="b">
        <v>0</v>
      </c>
      <c r="K2" s="91" t="b">
        <v>0</v>
      </c>
      <c r="L2" s="91" t="b">
        <v>0</v>
      </c>
    </row>
    <row r="3" spans="1:12" ht="15">
      <c r="A3" s="91" t="s">
        <v>659</v>
      </c>
      <c r="B3" s="91" t="s">
        <v>668</v>
      </c>
      <c r="C3" s="91">
        <v>9</v>
      </c>
      <c r="D3" s="133">
        <v>0.011492176126466884</v>
      </c>
      <c r="E3" s="133">
        <v>1.4960065988800362</v>
      </c>
      <c r="F3" s="91" t="s">
        <v>836</v>
      </c>
      <c r="G3" s="91" t="b">
        <v>1</v>
      </c>
      <c r="H3" s="91" t="b">
        <v>0</v>
      </c>
      <c r="I3" s="91" t="b">
        <v>0</v>
      </c>
      <c r="J3" s="91" t="b">
        <v>0</v>
      </c>
      <c r="K3" s="91" t="b">
        <v>0</v>
      </c>
      <c r="L3" s="91" t="b">
        <v>0</v>
      </c>
    </row>
    <row r="4" spans="1:12" ht="15">
      <c r="A4" s="91" t="s">
        <v>669</v>
      </c>
      <c r="B4" s="91" t="s">
        <v>670</v>
      </c>
      <c r="C4" s="91">
        <v>5</v>
      </c>
      <c r="D4" s="133">
        <v>0.010583103231680714</v>
      </c>
      <c r="E4" s="133">
        <v>1.6720978579357175</v>
      </c>
      <c r="F4" s="91" t="s">
        <v>836</v>
      </c>
      <c r="G4" s="91" t="b">
        <v>1</v>
      </c>
      <c r="H4" s="91" t="b">
        <v>0</v>
      </c>
      <c r="I4" s="91" t="b">
        <v>0</v>
      </c>
      <c r="J4" s="91" t="b">
        <v>0</v>
      </c>
      <c r="K4" s="91" t="b">
        <v>0</v>
      </c>
      <c r="L4" s="91" t="b">
        <v>0</v>
      </c>
    </row>
    <row r="5" spans="1:12" ht="15">
      <c r="A5" s="91" t="s">
        <v>670</v>
      </c>
      <c r="B5" s="91" t="s">
        <v>657</v>
      </c>
      <c r="C5" s="91">
        <v>5</v>
      </c>
      <c r="D5" s="133">
        <v>0.010583103231680714</v>
      </c>
      <c r="E5" s="133">
        <v>1.4168253528324115</v>
      </c>
      <c r="F5" s="91" t="s">
        <v>836</v>
      </c>
      <c r="G5" s="91" t="b">
        <v>0</v>
      </c>
      <c r="H5" s="91" t="b">
        <v>0</v>
      </c>
      <c r="I5" s="91" t="b">
        <v>0</v>
      </c>
      <c r="J5" s="91" t="b">
        <v>0</v>
      </c>
      <c r="K5" s="91" t="b">
        <v>0</v>
      </c>
      <c r="L5" s="91" t="b">
        <v>0</v>
      </c>
    </row>
    <row r="6" spans="1:12" ht="15">
      <c r="A6" s="91" t="s">
        <v>658</v>
      </c>
      <c r="B6" s="91" t="s">
        <v>659</v>
      </c>
      <c r="C6" s="91">
        <v>5</v>
      </c>
      <c r="D6" s="133">
        <v>0.010583103231680714</v>
      </c>
      <c r="E6" s="133">
        <v>1.2407340937767302</v>
      </c>
      <c r="F6" s="91" t="s">
        <v>836</v>
      </c>
      <c r="G6" s="91" t="b">
        <v>0</v>
      </c>
      <c r="H6" s="91" t="b">
        <v>0</v>
      </c>
      <c r="I6" s="91" t="b">
        <v>0</v>
      </c>
      <c r="J6" s="91" t="b">
        <v>1</v>
      </c>
      <c r="K6" s="91" t="b">
        <v>0</v>
      </c>
      <c r="L6" s="91" t="b">
        <v>0</v>
      </c>
    </row>
    <row r="7" spans="1:12" ht="15">
      <c r="A7" s="91" t="s">
        <v>668</v>
      </c>
      <c r="B7" s="91" t="s">
        <v>671</v>
      </c>
      <c r="C7" s="91">
        <v>5</v>
      </c>
      <c r="D7" s="133">
        <v>0.010583103231680714</v>
      </c>
      <c r="E7" s="133">
        <v>1.4960065988800362</v>
      </c>
      <c r="F7" s="91" t="s">
        <v>836</v>
      </c>
      <c r="G7" s="91" t="b">
        <v>0</v>
      </c>
      <c r="H7" s="91" t="b">
        <v>0</v>
      </c>
      <c r="I7" s="91" t="b">
        <v>0</v>
      </c>
      <c r="J7" s="91" t="b">
        <v>0</v>
      </c>
      <c r="K7" s="91" t="b">
        <v>0</v>
      </c>
      <c r="L7" s="91" t="b">
        <v>0</v>
      </c>
    </row>
    <row r="8" spans="1:12" ht="15">
      <c r="A8" s="91" t="s">
        <v>671</v>
      </c>
      <c r="B8" s="91" t="s">
        <v>633</v>
      </c>
      <c r="C8" s="91">
        <v>5</v>
      </c>
      <c r="D8" s="133">
        <v>0.010583103231680714</v>
      </c>
      <c r="E8" s="133">
        <v>1.408856423161136</v>
      </c>
      <c r="F8" s="91" t="s">
        <v>836</v>
      </c>
      <c r="G8" s="91" t="b">
        <v>0</v>
      </c>
      <c r="H8" s="91" t="b">
        <v>0</v>
      </c>
      <c r="I8" s="91" t="b">
        <v>0</v>
      </c>
      <c r="J8" s="91" t="b">
        <v>0</v>
      </c>
      <c r="K8" s="91" t="b">
        <v>0</v>
      </c>
      <c r="L8" s="91" t="b">
        <v>0</v>
      </c>
    </row>
    <row r="9" spans="1:12" ht="15">
      <c r="A9" s="91" t="s">
        <v>633</v>
      </c>
      <c r="B9" s="91" t="s">
        <v>233</v>
      </c>
      <c r="C9" s="91">
        <v>5</v>
      </c>
      <c r="D9" s="133">
        <v>0.010583103231680714</v>
      </c>
      <c r="E9" s="133">
        <v>0.9938830751903182</v>
      </c>
      <c r="F9" s="91" t="s">
        <v>836</v>
      </c>
      <c r="G9" s="91" t="b">
        <v>0</v>
      </c>
      <c r="H9" s="91" t="b">
        <v>0</v>
      </c>
      <c r="I9" s="91" t="b">
        <v>0</v>
      </c>
      <c r="J9" s="91" t="b">
        <v>0</v>
      </c>
      <c r="K9" s="91" t="b">
        <v>0</v>
      </c>
      <c r="L9" s="91" t="b">
        <v>0</v>
      </c>
    </row>
    <row r="10" spans="1:12" ht="15">
      <c r="A10" s="91" t="s">
        <v>233</v>
      </c>
      <c r="B10" s="91" t="s">
        <v>809</v>
      </c>
      <c r="C10" s="91">
        <v>5</v>
      </c>
      <c r="D10" s="133">
        <v>0.010583103231680714</v>
      </c>
      <c r="E10" s="133">
        <v>1.3363057560125244</v>
      </c>
      <c r="F10" s="91" t="s">
        <v>836</v>
      </c>
      <c r="G10" s="91" t="b">
        <v>0</v>
      </c>
      <c r="H10" s="91" t="b">
        <v>0</v>
      </c>
      <c r="I10" s="91" t="b">
        <v>0</v>
      </c>
      <c r="J10" s="91" t="b">
        <v>0</v>
      </c>
      <c r="K10" s="91" t="b">
        <v>0</v>
      </c>
      <c r="L10" s="91" t="b">
        <v>0</v>
      </c>
    </row>
    <row r="11" spans="1:12" ht="15">
      <c r="A11" s="91" t="s">
        <v>811</v>
      </c>
      <c r="B11" s="91" t="s">
        <v>812</v>
      </c>
      <c r="C11" s="91">
        <v>4</v>
      </c>
      <c r="D11" s="133">
        <v>0.009741614335450576</v>
      </c>
      <c r="E11" s="133">
        <v>1.8481891169913987</v>
      </c>
      <c r="F11" s="91" t="s">
        <v>836</v>
      </c>
      <c r="G11" s="91" t="b">
        <v>0</v>
      </c>
      <c r="H11" s="91" t="b">
        <v>0</v>
      </c>
      <c r="I11" s="91" t="b">
        <v>0</v>
      </c>
      <c r="J11" s="91" t="b">
        <v>1</v>
      </c>
      <c r="K11" s="91" t="b">
        <v>0</v>
      </c>
      <c r="L11" s="91" t="b">
        <v>0</v>
      </c>
    </row>
    <row r="12" spans="1:12" ht="15">
      <c r="A12" s="91" t="s">
        <v>812</v>
      </c>
      <c r="B12" s="91" t="s">
        <v>813</v>
      </c>
      <c r="C12" s="91">
        <v>4</v>
      </c>
      <c r="D12" s="133">
        <v>0.009741614335450576</v>
      </c>
      <c r="E12" s="133">
        <v>1.8481891169913987</v>
      </c>
      <c r="F12" s="91" t="s">
        <v>836</v>
      </c>
      <c r="G12" s="91" t="b">
        <v>1</v>
      </c>
      <c r="H12" s="91" t="b">
        <v>0</v>
      </c>
      <c r="I12" s="91" t="b">
        <v>0</v>
      </c>
      <c r="J12" s="91" t="b">
        <v>0</v>
      </c>
      <c r="K12" s="91" t="b">
        <v>0</v>
      </c>
      <c r="L12" s="91" t="b">
        <v>0</v>
      </c>
    </row>
    <row r="13" spans="1:12" ht="15">
      <c r="A13" s="91" t="s">
        <v>813</v>
      </c>
      <c r="B13" s="91" t="s">
        <v>657</v>
      </c>
      <c r="C13" s="91">
        <v>4</v>
      </c>
      <c r="D13" s="133">
        <v>0.009741614335450576</v>
      </c>
      <c r="E13" s="133">
        <v>1.4960065988800362</v>
      </c>
      <c r="F13" s="91" t="s">
        <v>836</v>
      </c>
      <c r="G13" s="91" t="b">
        <v>0</v>
      </c>
      <c r="H13" s="91" t="b">
        <v>0</v>
      </c>
      <c r="I13" s="91" t="b">
        <v>0</v>
      </c>
      <c r="J13" s="91" t="b">
        <v>0</v>
      </c>
      <c r="K13" s="91" t="b">
        <v>0</v>
      </c>
      <c r="L13" s="91" t="b">
        <v>0</v>
      </c>
    </row>
    <row r="14" spans="1:12" ht="15">
      <c r="A14" s="91" t="s">
        <v>658</v>
      </c>
      <c r="B14" s="91" t="s">
        <v>233</v>
      </c>
      <c r="C14" s="91">
        <v>4</v>
      </c>
      <c r="D14" s="133">
        <v>0.009741614335450576</v>
      </c>
      <c r="E14" s="133">
        <v>0.9841232379011619</v>
      </c>
      <c r="F14" s="91" t="s">
        <v>836</v>
      </c>
      <c r="G14" s="91" t="b">
        <v>0</v>
      </c>
      <c r="H14" s="91" t="b">
        <v>0</v>
      </c>
      <c r="I14" s="91" t="b">
        <v>0</v>
      </c>
      <c r="J14" s="91" t="b">
        <v>0</v>
      </c>
      <c r="K14" s="91" t="b">
        <v>0</v>
      </c>
      <c r="L14" s="91" t="b">
        <v>0</v>
      </c>
    </row>
    <row r="15" spans="1:12" ht="15">
      <c r="A15" s="91" t="s">
        <v>233</v>
      </c>
      <c r="B15" s="91" t="s">
        <v>814</v>
      </c>
      <c r="C15" s="91">
        <v>4</v>
      </c>
      <c r="D15" s="133">
        <v>0.009741614335450576</v>
      </c>
      <c r="E15" s="133">
        <v>1.3363057560125244</v>
      </c>
      <c r="F15" s="91" t="s">
        <v>836</v>
      </c>
      <c r="G15" s="91" t="b">
        <v>0</v>
      </c>
      <c r="H15" s="91" t="b">
        <v>0</v>
      </c>
      <c r="I15" s="91" t="b">
        <v>0</v>
      </c>
      <c r="J15" s="91" t="b">
        <v>0</v>
      </c>
      <c r="K15" s="91" t="b">
        <v>0</v>
      </c>
      <c r="L15" s="91" t="b">
        <v>0</v>
      </c>
    </row>
    <row r="16" spans="1:12" ht="15">
      <c r="A16" s="91" t="s">
        <v>814</v>
      </c>
      <c r="B16" s="91" t="s">
        <v>659</v>
      </c>
      <c r="C16" s="91">
        <v>4</v>
      </c>
      <c r="D16" s="133">
        <v>0.009741614335450576</v>
      </c>
      <c r="E16" s="133">
        <v>1.4960065988800362</v>
      </c>
      <c r="F16" s="91" t="s">
        <v>836</v>
      </c>
      <c r="G16" s="91" t="b">
        <v>0</v>
      </c>
      <c r="H16" s="91" t="b">
        <v>0</v>
      </c>
      <c r="I16" s="91" t="b">
        <v>0</v>
      </c>
      <c r="J16" s="91" t="b">
        <v>1</v>
      </c>
      <c r="K16" s="91" t="b">
        <v>0</v>
      </c>
      <c r="L16" s="91" t="b">
        <v>0</v>
      </c>
    </row>
    <row r="17" spans="1:12" ht="15">
      <c r="A17" s="91" t="s">
        <v>668</v>
      </c>
      <c r="B17" s="91" t="s">
        <v>815</v>
      </c>
      <c r="C17" s="91">
        <v>4</v>
      </c>
      <c r="D17" s="133">
        <v>0.009741614335450576</v>
      </c>
      <c r="E17" s="133">
        <v>1.4960065988800362</v>
      </c>
      <c r="F17" s="91" t="s">
        <v>836</v>
      </c>
      <c r="G17" s="91" t="b">
        <v>0</v>
      </c>
      <c r="H17" s="91" t="b">
        <v>0</v>
      </c>
      <c r="I17" s="91" t="b">
        <v>0</v>
      </c>
      <c r="J17" s="91" t="b">
        <v>0</v>
      </c>
      <c r="K17" s="91" t="b">
        <v>0</v>
      </c>
      <c r="L17" s="91" t="b">
        <v>0</v>
      </c>
    </row>
    <row r="18" spans="1:12" ht="15">
      <c r="A18" s="91" t="s">
        <v>815</v>
      </c>
      <c r="B18" s="91" t="s">
        <v>633</v>
      </c>
      <c r="C18" s="91">
        <v>4</v>
      </c>
      <c r="D18" s="133">
        <v>0.009741614335450576</v>
      </c>
      <c r="E18" s="133">
        <v>1.408856423161136</v>
      </c>
      <c r="F18" s="91" t="s">
        <v>836</v>
      </c>
      <c r="G18" s="91" t="b">
        <v>0</v>
      </c>
      <c r="H18" s="91" t="b">
        <v>0</v>
      </c>
      <c r="I18" s="91" t="b">
        <v>0</v>
      </c>
      <c r="J18" s="91" t="b">
        <v>0</v>
      </c>
      <c r="K18" s="91" t="b">
        <v>0</v>
      </c>
      <c r="L18" s="91" t="b">
        <v>0</v>
      </c>
    </row>
    <row r="19" spans="1:12" ht="15">
      <c r="A19" s="91" t="s">
        <v>633</v>
      </c>
      <c r="B19" s="91" t="s">
        <v>234</v>
      </c>
      <c r="C19" s="91">
        <v>4</v>
      </c>
      <c r="D19" s="133">
        <v>0.009741614335450576</v>
      </c>
      <c r="E19" s="133">
        <v>1.0566739050497735</v>
      </c>
      <c r="F19" s="91" t="s">
        <v>836</v>
      </c>
      <c r="G19" s="91" t="b">
        <v>0</v>
      </c>
      <c r="H19" s="91" t="b">
        <v>0</v>
      </c>
      <c r="I19" s="91" t="b">
        <v>0</v>
      </c>
      <c r="J19" s="91" t="b">
        <v>0</v>
      </c>
      <c r="K19" s="91" t="b">
        <v>0</v>
      </c>
      <c r="L19" s="91" t="b">
        <v>0</v>
      </c>
    </row>
    <row r="20" spans="1:12" ht="15">
      <c r="A20" s="91" t="s">
        <v>234</v>
      </c>
      <c r="B20" s="91" t="s">
        <v>816</v>
      </c>
      <c r="C20" s="91">
        <v>4</v>
      </c>
      <c r="D20" s="133">
        <v>0.009741614335450576</v>
      </c>
      <c r="E20" s="133">
        <v>1.8481891169913987</v>
      </c>
      <c r="F20" s="91" t="s">
        <v>836</v>
      </c>
      <c r="G20" s="91" t="b">
        <v>0</v>
      </c>
      <c r="H20" s="91" t="b">
        <v>0</v>
      </c>
      <c r="I20" s="91" t="b">
        <v>0</v>
      </c>
      <c r="J20" s="91" t="b">
        <v>0</v>
      </c>
      <c r="K20" s="91" t="b">
        <v>0</v>
      </c>
      <c r="L20" s="91" t="b">
        <v>0</v>
      </c>
    </row>
    <row r="21" spans="1:12" ht="15">
      <c r="A21" s="91" t="s">
        <v>816</v>
      </c>
      <c r="B21" s="91" t="s">
        <v>817</v>
      </c>
      <c r="C21" s="91">
        <v>4</v>
      </c>
      <c r="D21" s="133">
        <v>0.009741614335450576</v>
      </c>
      <c r="E21" s="133">
        <v>1.8481891169913987</v>
      </c>
      <c r="F21" s="91" t="s">
        <v>836</v>
      </c>
      <c r="G21" s="91" t="b">
        <v>0</v>
      </c>
      <c r="H21" s="91" t="b">
        <v>0</v>
      </c>
      <c r="I21" s="91" t="b">
        <v>0</v>
      </c>
      <c r="J21" s="91" t="b">
        <v>0</v>
      </c>
      <c r="K21" s="91" t="b">
        <v>0</v>
      </c>
      <c r="L21" s="91" t="b">
        <v>0</v>
      </c>
    </row>
    <row r="22" spans="1:12" ht="15">
      <c r="A22" s="91" t="s">
        <v>817</v>
      </c>
      <c r="B22" s="91" t="s">
        <v>818</v>
      </c>
      <c r="C22" s="91">
        <v>4</v>
      </c>
      <c r="D22" s="133">
        <v>0.009741614335450576</v>
      </c>
      <c r="E22" s="133">
        <v>1.8481891169913987</v>
      </c>
      <c r="F22" s="91" t="s">
        <v>836</v>
      </c>
      <c r="G22" s="91" t="b">
        <v>0</v>
      </c>
      <c r="H22" s="91" t="b">
        <v>0</v>
      </c>
      <c r="I22" s="91" t="b">
        <v>0</v>
      </c>
      <c r="J22" s="91" t="b">
        <v>0</v>
      </c>
      <c r="K22" s="91" t="b">
        <v>0</v>
      </c>
      <c r="L22" s="91" t="b">
        <v>0</v>
      </c>
    </row>
    <row r="23" spans="1:12" ht="15">
      <c r="A23" s="91" t="s">
        <v>809</v>
      </c>
      <c r="B23" s="91" t="s">
        <v>234</v>
      </c>
      <c r="C23" s="91">
        <v>4</v>
      </c>
      <c r="D23" s="133">
        <v>0.009741614335450576</v>
      </c>
      <c r="E23" s="133">
        <v>1.3990965858719797</v>
      </c>
      <c r="F23" s="91" t="s">
        <v>836</v>
      </c>
      <c r="G23" s="91" t="b">
        <v>0</v>
      </c>
      <c r="H23" s="91" t="b">
        <v>0</v>
      </c>
      <c r="I23" s="91" t="b">
        <v>0</v>
      </c>
      <c r="J23" s="91" t="b">
        <v>0</v>
      </c>
      <c r="K23" s="91" t="b">
        <v>0</v>
      </c>
      <c r="L23" s="91" t="b">
        <v>0</v>
      </c>
    </row>
    <row r="24" spans="1:12" ht="15">
      <c r="A24" s="91" t="s">
        <v>819</v>
      </c>
      <c r="B24" s="91" t="s">
        <v>820</v>
      </c>
      <c r="C24" s="91">
        <v>4</v>
      </c>
      <c r="D24" s="133">
        <v>0.009741614335450576</v>
      </c>
      <c r="E24" s="133">
        <v>1.8481891169913987</v>
      </c>
      <c r="F24" s="91" t="s">
        <v>836</v>
      </c>
      <c r="G24" s="91" t="b">
        <v>0</v>
      </c>
      <c r="H24" s="91" t="b">
        <v>0</v>
      </c>
      <c r="I24" s="91" t="b">
        <v>0</v>
      </c>
      <c r="J24" s="91" t="b">
        <v>0</v>
      </c>
      <c r="K24" s="91" t="b">
        <v>0</v>
      </c>
      <c r="L24" s="91" t="b">
        <v>0</v>
      </c>
    </row>
    <row r="25" spans="1:12" ht="15">
      <c r="A25" s="91" t="s">
        <v>820</v>
      </c>
      <c r="B25" s="91" t="s">
        <v>821</v>
      </c>
      <c r="C25" s="91">
        <v>4</v>
      </c>
      <c r="D25" s="133">
        <v>0.009741614335450576</v>
      </c>
      <c r="E25" s="133">
        <v>1.8481891169913987</v>
      </c>
      <c r="F25" s="91" t="s">
        <v>836</v>
      </c>
      <c r="G25" s="91" t="b">
        <v>0</v>
      </c>
      <c r="H25" s="91" t="b">
        <v>0</v>
      </c>
      <c r="I25" s="91" t="b">
        <v>0</v>
      </c>
      <c r="J25" s="91" t="b">
        <v>0</v>
      </c>
      <c r="K25" s="91" t="b">
        <v>0</v>
      </c>
      <c r="L25" s="91" t="b">
        <v>0</v>
      </c>
    </row>
    <row r="26" spans="1:12" ht="15">
      <c r="A26" s="91" t="s">
        <v>821</v>
      </c>
      <c r="B26" s="91" t="s">
        <v>822</v>
      </c>
      <c r="C26" s="91">
        <v>4</v>
      </c>
      <c r="D26" s="133">
        <v>0.009741614335450576</v>
      </c>
      <c r="E26" s="133">
        <v>1.8481891169913987</v>
      </c>
      <c r="F26" s="91" t="s">
        <v>836</v>
      </c>
      <c r="G26" s="91" t="b">
        <v>0</v>
      </c>
      <c r="H26" s="91" t="b">
        <v>0</v>
      </c>
      <c r="I26" s="91" t="b">
        <v>0</v>
      </c>
      <c r="J26" s="91" t="b">
        <v>0</v>
      </c>
      <c r="K26" s="91" t="b">
        <v>0</v>
      </c>
      <c r="L26" s="91" t="b">
        <v>0</v>
      </c>
    </row>
    <row r="27" spans="1:12" ht="15">
      <c r="A27" s="91" t="s">
        <v>822</v>
      </c>
      <c r="B27" s="91" t="s">
        <v>810</v>
      </c>
      <c r="C27" s="91">
        <v>4</v>
      </c>
      <c r="D27" s="133">
        <v>0.009741614335450576</v>
      </c>
      <c r="E27" s="133">
        <v>1.7512791039833422</v>
      </c>
      <c r="F27" s="91" t="s">
        <v>836</v>
      </c>
      <c r="G27" s="91" t="b">
        <v>0</v>
      </c>
      <c r="H27" s="91" t="b">
        <v>0</v>
      </c>
      <c r="I27" s="91" t="b">
        <v>0</v>
      </c>
      <c r="J27" s="91" t="b">
        <v>0</v>
      </c>
      <c r="K27" s="91" t="b">
        <v>0</v>
      </c>
      <c r="L27" s="91" t="b">
        <v>0</v>
      </c>
    </row>
    <row r="28" spans="1:12" ht="15">
      <c r="A28" s="91" t="s">
        <v>810</v>
      </c>
      <c r="B28" s="91" t="s">
        <v>823</v>
      </c>
      <c r="C28" s="91">
        <v>4</v>
      </c>
      <c r="D28" s="133">
        <v>0.009741614335450576</v>
      </c>
      <c r="E28" s="133">
        <v>1.7512791039833422</v>
      </c>
      <c r="F28" s="91" t="s">
        <v>836</v>
      </c>
      <c r="G28" s="91" t="b">
        <v>0</v>
      </c>
      <c r="H28" s="91" t="b">
        <v>0</v>
      </c>
      <c r="I28" s="91" t="b">
        <v>0</v>
      </c>
      <c r="J28" s="91" t="b">
        <v>0</v>
      </c>
      <c r="K28" s="91" t="b">
        <v>0</v>
      </c>
      <c r="L28" s="91" t="b">
        <v>0</v>
      </c>
    </row>
    <row r="29" spans="1:12" ht="15">
      <c r="A29" s="91" t="s">
        <v>823</v>
      </c>
      <c r="B29" s="91" t="s">
        <v>233</v>
      </c>
      <c r="C29" s="91">
        <v>4</v>
      </c>
      <c r="D29" s="133">
        <v>0.009741614335450576</v>
      </c>
      <c r="E29" s="133">
        <v>1.3363057560125244</v>
      </c>
      <c r="F29" s="91" t="s">
        <v>836</v>
      </c>
      <c r="G29" s="91" t="b">
        <v>0</v>
      </c>
      <c r="H29" s="91" t="b">
        <v>0</v>
      </c>
      <c r="I29" s="91" t="b">
        <v>0</v>
      </c>
      <c r="J29" s="91" t="b">
        <v>0</v>
      </c>
      <c r="K29" s="91" t="b">
        <v>0</v>
      </c>
      <c r="L29" s="91" t="b">
        <v>0</v>
      </c>
    </row>
    <row r="30" spans="1:12" ht="15">
      <c r="A30" s="91" t="s">
        <v>233</v>
      </c>
      <c r="B30" s="91" t="s">
        <v>743</v>
      </c>
      <c r="C30" s="91">
        <v>3</v>
      </c>
      <c r="D30" s="133">
        <v>0.00853915881022247</v>
      </c>
      <c r="E30" s="133">
        <v>1.3363057560125244</v>
      </c>
      <c r="F30" s="91" t="s">
        <v>836</v>
      </c>
      <c r="G30" s="91" t="b">
        <v>0</v>
      </c>
      <c r="H30" s="91" t="b">
        <v>0</v>
      </c>
      <c r="I30" s="91" t="b">
        <v>0</v>
      </c>
      <c r="J30" s="91" t="b">
        <v>0</v>
      </c>
      <c r="K30" s="91" t="b">
        <v>0</v>
      </c>
      <c r="L30" s="91" t="b">
        <v>0</v>
      </c>
    </row>
    <row r="31" spans="1:12" ht="15">
      <c r="A31" s="91" t="s">
        <v>662</v>
      </c>
      <c r="B31" s="91" t="s">
        <v>663</v>
      </c>
      <c r="C31" s="91">
        <v>2</v>
      </c>
      <c r="D31" s="133">
        <v>0.0068512676655146385</v>
      </c>
      <c r="E31" s="133">
        <v>2.1492191126553797</v>
      </c>
      <c r="F31" s="91" t="s">
        <v>836</v>
      </c>
      <c r="G31" s="91" t="b">
        <v>0</v>
      </c>
      <c r="H31" s="91" t="b">
        <v>0</v>
      </c>
      <c r="I31" s="91" t="b">
        <v>0</v>
      </c>
      <c r="J31" s="91" t="b">
        <v>0</v>
      </c>
      <c r="K31" s="91" t="b">
        <v>0</v>
      </c>
      <c r="L31" s="91" t="b">
        <v>0</v>
      </c>
    </row>
    <row r="32" spans="1:12" ht="15">
      <c r="A32" s="91" t="s">
        <v>663</v>
      </c>
      <c r="B32" s="91" t="s">
        <v>633</v>
      </c>
      <c r="C32" s="91">
        <v>2</v>
      </c>
      <c r="D32" s="133">
        <v>0.0068512676655146385</v>
      </c>
      <c r="E32" s="133">
        <v>1.408856423161136</v>
      </c>
      <c r="F32" s="91" t="s">
        <v>836</v>
      </c>
      <c r="G32" s="91" t="b">
        <v>0</v>
      </c>
      <c r="H32" s="91" t="b">
        <v>0</v>
      </c>
      <c r="I32" s="91" t="b">
        <v>0</v>
      </c>
      <c r="J32" s="91" t="b">
        <v>0</v>
      </c>
      <c r="K32" s="91" t="b">
        <v>0</v>
      </c>
      <c r="L32" s="91" t="b">
        <v>0</v>
      </c>
    </row>
    <row r="33" spans="1:12" ht="15">
      <c r="A33" s="91" t="s">
        <v>633</v>
      </c>
      <c r="B33" s="91" t="s">
        <v>664</v>
      </c>
      <c r="C33" s="91">
        <v>2</v>
      </c>
      <c r="D33" s="133">
        <v>0.0068512676655146385</v>
      </c>
      <c r="E33" s="133">
        <v>1.408856423161136</v>
      </c>
      <c r="F33" s="91" t="s">
        <v>836</v>
      </c>
      <c r="G33" s="91" t="b">
        <v>0</v>
      </c>
      <c r="H33" s="91" t="b">
        <v>0</v>
      </c>
      <c r="I33" s="91" t="b">
        <v>0</v>
      </c>
      <c r="J33" s="91" t="b">
        <v>0</v>
      </c>
      <c r="K33" s="91" t="b">
        <v>0</v>
      </c>
      <c r="L33" s="91" t="b">
        <v>0</v>
      </c>
    </row>
    <row r="34" spans="1:12" ht="15">
      <c r="A34" s="91" t="s">
        <v>664</v>
      </c>
      <c r="B34" s="91" t="s">
        <v>630</v>
      </c>
      <c r="C34" s="91">
        <v>2</v>
      </c>
      <c r="D34" s="133">
        <v>0.0068512676655146385</v>
      </c>
      <c r="E34" s="133">
        <v>1.9731278535996986</v>
      </c>
      <c r="F34" s="91" t="s">
        <v>836</v>
      </c>
      <c r="G34" s="91" t="b">
        <v>0</v>
      </c>
      <c r="H34" s="91" t="b">
        <v>0</v>
      </c>
      <c r="I34" s="91" t="b">
        <v>0</v>
      </c>
      <c r="J34" s="91" t="b">
        <v>0</v>
      </c>
      <c r="K34" s="91" t="b">
        <v>0</v>
      </c>
      <c r="L34" s="91" t="b">
        <v>0</v>
      </c>
    </row>
    <row r="35" spans="1:12" ht="15">
      <c r="A35" s="91" t="s">
        <v>630</v>
      </c>
      <c r="B35" s="91" t="s">
        <v>665</v>
      </c>
      <c r="C35" s="91">
        <v>2</v>
      </c>
      <c r="D35" s="133">
        <v>0.0068512676655146385</v>
      </c>
      <c r="E35" s="133">
        <v>1.9731278535996986</v>
      </c>
      <c r="F35" s="91" t="s">
        <v>836</v>
      </c>
      <c r="G35" s="91" t="b">
        <v>0</v>
      </c>
      <c r="H35" s="91" t="b">
        <v>0</v>
      </c>
      <c r="I35" s="91" t="b">
        <v>0</v>
      </c>
      <c r="J35" s="91" t="b">
        <v>0</v>
      </c>
      <c r="K35" s="91" t="b">
        <v>0</v>
      </c>
      <c r="L35" s="91" t="b">
        <v>0</v>
      </c>
    </row>
    <row r="36" spans="1:12" ht="15">
      <c r="A36" s="91" t="s">
        <v>665</v>
      </c>
      <c r="B36" s="91" t="s">
        <v>666</v>
      </c>
      <c r="C36" s="91">
        <v>2</v>
      </c>
      <c r="D36" s="133">
        <v>0.0068512676655146385</v>
      </c>
      <c r="E36" s="133">
        <v>2.1492191126553797</v>
      </c>
      <c r="F36" s="91" t="s">
        <v>836</v>
      </c>
      <c r="G36" s="91" t="b">
        <v>0</v>
      </c>
      <c r="H36" s="91" t="b">
        <v>0</v>
      </c>
      <c r="I36" s="91" t="b">
        <v>0</v>
      </c>
      <c r="J36" s="91" t="b">
        <v>0</v>
      </c>
      <c r="K36" s="91" t="b">
        <v>0</v>
      </c>
      <c r="L36" s="91" t="b">
        <v>0</v>
      </c>
    </row>
    <row r="37" spans="1:12" ht="15">
      <c r="A37" s="91" t="s">
        <v>666</v>
      </c>
      <c r="B37" s="91" t="s">
        <v>824</v>
      </c>
      <c r="C37" s="91">
        <v>2</v>
      </c>
      <c r="D37" s="133">
        <v>0.0068512676655146385</v>
      </c>
      <c r="E37" s="133">
        <v>2.1492191126553797</v>
      </c>
      <c r="F37" s="91" t="s">
        <v>836</v>
      </c>
      <c r="G37" s="91" t="b">
        <v>0</v>
      </c>
      <c r="H37" s="91" t="b">
        <v>0</v>
      </c>
      <c r="I37" s="91" t="b">
        <v>0</v>
      </c>
      <c r="J37" s="91" t="b">
        <v>1</v>
      </c>
      <c r="K37" s="91" t="b">
        <v>0</v>
      </c>
      <c r="L37" s="91" t="b">
        <v>0</v>
      </c>
    </row>
    <row r="38" spans="1:12" ht="15">
      <c r="A38" s="91" t="s">
        <v>824</v>
      </c>
      <c r="B38" s="91" t="s">
        <v>825</v>
      </c>
      <c r="C38" s="91">
        <v>2</v>
      </c>
      <c r="D38" s="133">
        <v>0.0068512676655146385</v>
      </c>
      <c r="E38" s="133">
        <v>2.1492191126553797</v>
      </c>
      <c r="F38" s="91" t="s">
        <v>836</v>
      </c>
      <c r="G38" s="91" t="b">
        <v>1</v>
      </c>
      <c r="H38" s="91" t="b">
        <v>0</v>
      </c>
      <c r="I38" s="91" t="b">
        <v>0</v>
      </c>
      <c r="J38" s="91" t="b">
        <v>0</v>
      </c>
      <c r="K38" s="91" t="b">
        <v>0</v>
      </c>
      <c r="L38" s="91" t="b">
        <v>0</v>
      </c>
    </row>
    <row r="39" spans="1:12" ht="15">
      <c r="A39" s="91" t="s">
        <v>825</v>
      </c>
      <c r="B39" s="91" t="s">
        <v>639</v>
      </c>
      <c r="C39" s="91">
        <v>2</v>
      </c>
      <c r="D39" s="133">
        <v>0.0068512676655146385</v>
      </c>
      <c r="E39" s="133">
        <v>1.8481891169913987</v>
      </c>
      <c r="F39" s="91" t="s">
        <v>836</v>
      </c>
      <c r="G39" s="91" t="b">
        <v>0</v>
      </c>
      <c r="H39" s="91" t="b">
        <v>0</v>
      </c>
      <c r="I39" s="91" t="b">
        <v>0</v>
      </c>
      <c r="J39" s="91" t="b">
        <v>0</v>
      </c>
      <c r="K39" s="91" t="b">
        <v>0</v>
      </c>
      <c r="L39" s="91" t="b">
        <v>0</v>
      </c>
    </row>
    <row r="40" spans="1:12" ht="15">
      <c r="A40" s="91" t="s">
        <v>639</v>
      </c>
      <c r="B40" s="91" t="s">
        <v>826</v>
      </c>
      <c r="C40" s="91">
        <v>2</v>
      </c>
      <c r="D40" s="133">
        <v>0.0068512676655146385</v>
      </c>
      <c r="E40" s="133">
        <v>1.8481891169913987</v>
      </c>
      <c r="F40" s="91" t="s">
        <v>836</v>
      </c>
      <c r="G40" s="91" t="b">
        <v>0</v>
      </c>
      <c r="H40" s="91" t="b">
        <v>0</v>
      </c>
      <c r="I40" s="91" t="b">
        <v>0</v>
      </c>
      <c r="J40" s="91" t="b">
        <v>0</v>
      </c>
      <c r="K40" s="91" t="b">
        <v>0</v>
      </c>
      <c r="L40" s="91" t="b">
        <v>0</v>
      </c>
    </row>
    <row r="41" spans="1:12" ht="15">
      <c r="A41" s="91" t="s">
        <v>679</v>
      </c>
      <c r="B41" s="91" t="s">
        <v>680</v>
      </c>
      <c r="C41" s="91">
        <v>2</v>
      </c>
      <c r="D41" s="133">
        <v>0.0068512676655146385</v>
      </c>
      <c r="E41" s="133">
        <v>2.1492191126553797</v>
      </c>
      <c r="F41" s="91" t="s">
        <v>836</v>
      </c>
      <c r="G41" s="91" t="b">
        <v>0</v>
      </c>
      <c r="H41" s="91" t="b">
        <v>0</v>
      </c>
      <c r="I41" s="91" t="b">
        <v>0</v>
      </c>
      <c r="J41" s="91" t="b">
        <v>0</v>
      </c>
      <c r="K41" s="91" t="b">
        <v>0</v>
      </c>
      <c r="L41" s="91" t="b">
        <v>0</v>
      </c>
    </row>
    <row r="42" spans="1:12" ht="15">
      <c r="A42" s="91" t="s">
        <v>680</v>
      </c>
      <c r="B42" s="91" t="s">
        <v>681</v>
      </c>
      <c r="C42" s="91">
        <v>2</v>
      </c>
      <c r="D42" s="133">
        <v>0.0068512676655146385</v>
      </c>
      <c r="E42" s="133">
        <v>2.1492191126553797</v>
      </c>
      <c r="F42" s="91" t="s">
        <v>836</v>
      </c>
      <c r="G42" s="91" t="b">
        <v>0</v>
      </c>
      <c r="H42" s="91" t="b">
        <v>0</v>
      </c>
      <c r="I42" s="91" t="b">
        <v>0</v>
      </c>
      <c r="J42" s="91" t="b">
        <v>0</v>
      </c>
      <c r="K42" s="91" t="b">
        <v>0</v>
      </c>
      <c r="L42" s="91" t="b">
        <v>0</v>
      </c>
    </row>
    <row r="43" spans="1:12" ht="15">
      <c r="A43" s="91" t="s">
        <v>681</v>
      </c>
      <c r="B43" s="91" t="s">
        <v>682</v>
      </c>
      <c r="C43" s="91">
        <v>2</v>
      </c>
      <c r="D43" s="133">
        <v>0.0068512676655146385</v>
      </c>
      <c r="E43" s="133">
        <v>2.1492191126553797</v>
      </c>
      <c r="F43" s="91" t="s">
        <v>836</v>
      </c>
      <c r="G43" s="91" t="b">
        <v>0</v>
      </c>
      <c r="H43" s="91" t="b">
        <v>0</v>
      </c>
      <c r="I43" s="91" t="b">
        <v>0</v>
      </c>
      <c r="J43" s="91" t="b">
        <v>0</v>
      </c>
      <c r="K43" s="91" t="b">
        <v>0</v>
      </c>
      <c r="L43" s="91" t="b">
        <v>0</v>
      </c>
    </row>
    <row r="44" spans="1:12" ht="15">
      <c r="A44" s="91" t="s">
        <v>682</v>
      </c>
      <c r="B44" s="91" t="s">
        <v>683</v>
      </c>
      <c r="C44" s="91">
        <v>2</v>
      </c>
      <c r="D44" s="133">
        <v>0.0068512676655146385</v>
      </c>
      <c r="E44" s="133">
        <v>2.1492191126553797</v>
      </c>
      <c r="F44" s="91" t="s">
        <v>836</v>
      </c>
      <c r="G44" s="91" t="b">
        <v>0</v>
      </c>
      <c r="H44" s="91" t="b">
        <v>0</v>
      </c>
      <c r="I44" s="91" t="b">
        <v>0</v>
      </c>
      <c r="J44" s="91" t="b">
        <v>0</v>
      </c>
      <c r="K44" s="91" t="b">
        <v>0</v>
      </c>
      <c r="L44" s="91" t="b">
        <v>0</v>
      </c>
    </row>
    <row r="45" spans="1:12" ht="15">
      <c r="A45" s="91" t="s">
        <v>683</v>
      </c>
      <c r="B45" s="91" t="s">
        <v>684</v>
      </c>
      <c r="C45" s="91">
        <v>2</v>
      </c>
      <c r="D45" s="133">
        <v>0.0068512676655146385</v>
      </c>
      <c r="E45" s="133">
        <v>2.1492191126553797</v>
      </c>
      <c r="F45" s="91" t="s">
        <v>836</v>
      </c>
      <c r="G45" s="91" t="b">
        <v>0</v>
      </c>
      <c r="H45" s="91" t="b">
        <v>0</v>
      </c>
      <c r="I45" s="91" t="b">
        <v>0</v>
      </c>
      <c r="J45" s="91" t="b">
        <v>0</v>
      </c>
      <c r="K45" s="91" t="b">
        <v>0</v>
      </c>
      <c r="L45" s="91" t="b">
        <v>0</v>
      </c>
    </row>
    <row r="46" spans="1:12" ht="15">
      <c r="A46" s="91" t="s">
        <v>684</v>
      </c>
      <c r="B46" s="91" t="s">
        <v>685</v>
      </c>
      <c r="C46" s="91">
        <v>2</v>
      </c>
      <c r="D46" s="133">
        <v>0.0068512676655146385</v>
      </c>
      <c r="E46" s="133">
        <v>2.1492191126553797</v>
      </c>
      <c r="F46" s="91" t="s">
        <v>836</v>
      </c>
      <c r="G46" s="91" t="b">
        <v>0</v>
      </c>
      <c r="H46" s="91" t="b">
        <v>0</v>
      </c>
      <c r="I46" s="91" t="b">
        <v>0</v>
      </c>
      <c r="J46" s="91" t="b">
        <v>0</v>
      </c>
      <c r="K46" s="91" t="b">
        <v>0</v>
      </c>
      <c r="L46" s="91" t="b">
        <v>0</v>
      </c>
    </row>
    <row r="47" spans="1:12" ht="15">
      <c r="A47" s="91" t="s">
        <v>685</v>
      </c>
      <c r="B47" s="91" t="s">
        <v>236</v>
      </c>
      <c r="C47" s="91">
        <v>2</v>
      </c>
      <c r="D47" s="133">
        <v>0.0068512676655146385</v>
      </c>
      <c r="E47" s="133">
        <v>2.1492191126553797</v>
      </c>
      <c r="F47" s="91" t="s">
        <v>836</v>
      </c>
      <c r="G47" s="91" t="b">
        <v>0</v>
      </c>
      <c r="H47" s="91" t="b">
        <v>0</v>
      </c>
      <c r="I47" s="91" t="b">
        <v>0</v>
      </c>
      <c r="J47" s="91" t="b">
        <v>0</v>
      </c>
      <c r="K47" s="91" t="b">
        <v>0</v>
      </c>
      <c r="L47" s="91" t="b">
        <v>0</v>
      </c>
    </row>
    <row r="48" spans="1:12" ht="15">
      <c r="A48" s="91" t="s">
        <v>236</v>
      </c>
      <c r="B48" s="91" t="s">
        <v>686</v>
      </c>
      <c r="C48" s="91">
        <v>2</v>
      </c>
      <c r="D48" s="133">
        <v>0.0068512676655146385</v>
      </c>
      <c r="E48" s="133">
        <v>2.1492191126553797</v>
      </c>
      <c r="F48" s="91" t="s">
        <v>836</v>
      </c>
      <c r="G48" s="91" t="b">
        <v>0</v>
      </c>
      <c r="H48" s="91" t="b">
        <v>0</v>
      </c>
      <c r="I48" s="91" t="b">
        <v>0</v>
      </c>
      <c r="J48" s="91" t="b">
        <v>1</v>
      </c>
      <c r="K48" s="91" t="b">
        <v>0</v>
      </c>
      <c r="L48" s="91" t="b">
        <v>0</v>
      </c>
    </row>
    <row r="49" spans="1:12" ht="15">
      <c r="A49" s="91" t="s">
        <v>686</v>
      </c>
      <c r="B49" s="91" t="s">
        <v>687</v>
      </c>
      <c r="C49" s="91">
        <v>2</v>
      </c>
      <c r="D49" s="133">
        <v>0.0068512676655146385</v>
      </c>
      <c r="E49" s="133">
        <v>2.1492191126553797</v>
      </c>
      <c r="F49" s="91" t="s">
        <v>836</v>
      </c>
      <c r="G49" s="91" t="b">
        <v>1</v>
      </c>
      <c r="H49" s="91" t="b">
        <v>0</v>
      </c>
      <c r="I49" s="91" t="b">
        <v>0</v>
      </c>
      <c r="J49" s="91" t="b">
        <v>0</v>
      </c>
      <c r="K49" s="91" t="b">
        <v>0</v>
      </c>
      <c r="L49" s="91" t="b">
        <v>0</v>
      </c>
    </row>
    <row r="50" spans="1:12" ht="15">
      <c r="A50" s="91" t="s">
        <v>687</v>
      </c>
      <c r="B50" s="91" t="s">
        <v>827</v>
      </c>
      <c r="C50" s="91">
        <v>2</v>
      </c>
      <c r="D50" s="133">
        <v>0.0068512676655146385</v>
      </c>
      <c r="E50" s="133">
        <v>2.1492191126553797</v>
      </c>
      <c r="F50" s="91" t="s">
        <v>836</v>
      </c>
      <c r="G50" s="91" t="b">
        <v>0</v>
      </c>
      <c r="H50" s="91" t="b">
        <v>0</v>
      </c>
      <c r="I50" s="91" t="b">
        <v>0</v>
      </c>
      <c r="J50" s="91" t="b">
        <v>0</v>
      </c>
      <c r="K50" s="91" t="b">
        <v>0</v>
      </c>
      <c r="L50" s="91" t="b">
        <v>0</v>
      </c>
    </row>
    <row r="51" spans="1:12" ht="15">
      <c r="A51" s="91" t="s">
        <v>634</v>
      </c>
      <c r="B51" s="91" t="s">
        <v>631</v>
      </c>
      <c r="C51" s="91">
        <v>2</v>
      </c>
      <c r="D51" s="133">
        <v>0.0068512676655146385</v>
      </c>
      <c r="E51" s="133">
        <v>1.7512791039833422</v>
      </c>
      <c r="F51" s="91" t="s">
        <v>836</v>
      </c>
      <c r="G51" s="91" t="b">
        <v>0</v>
      </c>
      <c r="H51" s="91" t="b">
        <v>0</v>
      </c>
      <c r="I51" s="91" t="b">
        <v>0</v>
      </c>
      <c r="J51" s="91" t="b">
        <v>0</v>
      </c>
      <c r="K51" s="91" t="b">
        <v>0</v>
      </c>
      <c r="L51" s="91" t="b">
        <v>0</v>
      </c>
    </row>
    <row r="52" spans="1:12" ht="15">
      <c r="A52" s="91" t="s">
        <v>631</v>
      </c>
      <c r="B52" s="91" t="s">
        <v>635</v>
      </c>
      <c r="C52" s="91">
        <v>2</v>
      </c>
      <c r="D52" s="133">
        <v>0.0068512676655146385</v>
      </c>
      <c r="E52" s="133">
        <v>1.5471591213274176</v>
      </c>
      <c r="F52" s="91" t="s">
        <v>836</v>
      </c>
      <c r="G52" s="91" t="b">
        <v>0</v>
      </c>
      <c r="H52" s="91" t="b">
        <v>0</v>
      </c>
      <c r="I52" s="91" t="b">
        <v>0</v>
      </c>
      <c r="J52" s="91" t="b">
        <v>0</v>
      </c>
      <c r="K52" s="91" t="b">
        <v>0</v>
      </c>
      <c r="L52" s="91" t="b">
        <v>0</v>
      </c>
    </row>
    <row r="53" spans="1:12" ht="15">
      <c r="A53" s="91" t="s">
        <v>632</v>
      </c>
      <c r="B53" s="91" t="s">
        <v>661</v>
      </c>
      <c r="C53" s="91">
        <v>2</v>
      </c>
      <c r="D53" s="133">
        <v>0.0068512676655146385</v>
      </c>
      <c r="E53" s="133">
        <v>1.575187844927661</v>
      </c>
      <c r="F53" s="91" t="s">
        <v>836</v>
      </c>
      <c r="G53" s="91" t="b">
        <v>0</v>
      </c>
      <c r="H53" s="91" t="b">
        <v>0</v>
      </c>
      <c r="I53" s="91" t="b">
        <v>0</v>
      </c>
      <c r="J53" s="91" t="b">
        <v>0</v>
      </c>
      <c r="K53" s="91" t="b">
        <v>0</v>
      </c>
      <c r="L53" s="91" t="b">
        <v>0</v>
      </c>
    </row>
    <row r="54" spans="1:12" ht="15">
      <c r="A54" s="91" t="s">
        <v>661</v>
      </c>
      <c r="B54" s="91" t="s">
        <v>673</v>
      </c>
      <c r="C54" s="91">
        <v>2</v>
      </c>
      <c r="D54" s="133">
        <v>0.0068512676655146385</v>
      </c>
      <c r="E54" s="133">
        <v>1.7512791039833422</v>
      </c>
      <c r="F54" s="91" t="s">
        <v>836</v>
      </c>
      <c r="G54" s="91" t="b">
        <v>0</v>
      </c>
      <c r="H54" s="91" t="b">
        <v>0</v>
      </c>
      <c r="I54" s="91" t="b">
        <v>0</v>
      </c>
      <c r="J54" s="91" t="b">
        <v>0</v>
      </c>
      <c r="K54" s="91" t="b">
        <v>0</v>
      </c>
      <c r="L54" s="91" t="b">
        <v>0</v>
      </c>
    </row>
    <row r="55" spans="1:12" ht="15">
      <c r="A55" s="91" t="s">
        <v>673</v>
      </c>
      <c r="B55" s="91" t="s">
        <v>674</v>
      </c>
      <c r="C55" s="91">
        <v>2</v>
      </c>
      <c r="D55" s="133">
        <v>0.0068512676655146385</v>
      </c>
      <c r="E55" s="133">
        <v>2.1492191126553797</v>
      </c>
      <c r="F55" s="91" t="s">
        <v>836</v>
      </c>
      <c r="G55" s="91" t="b">
        <v>0</v>
      </c>
      <c r="H55" s="91" t="b">
        <v>0</v>
      </c>
      <c r="I55" s="91" t="b">
        <v>0</v>
      </c>
      <c r="J55" s="91" t="b">
        <v>0</v>
      </c>
      <c r="K55" s="91" t="b">
        <v>0</v>
      </c>
      <c r="L55" s="91" t="b">
        <v>0</v>
      </c>
    </row>
    <row r="56" spans="1:12" ht="15">
      <c r="A56" s="91" t="s">
        <v>674</v>
      </c>
      <c r="B56" s="91" t="s">
        <v>636</v>
      </c>
      <c r="C56" s="91">
        <v>2</v>
      </c>
      <c r="D56" s="133">
        <v>0.0068512676655146385</v>
      </c>
      <c r="E56" s="133">
        <v>2.1492191126553797</v>
      </c>
      <c r="F56" s="91" t="s">
        <v>836</v>
      </c>
      <c r="G56" s="91" t="b">
        <v>0</v>
      </c>
      <c r="H56" s="91" t="b">
        <v>0</v>
      </c>
      <c r="I56" s="91" t="b">
        <v>0</v>
      </c>
      <c r="J56" s="91" t="b">
        <v>0</v>
      </c>
      <c r="K56" s="91" t="b">
        <v>0</v>
      </c>
      <c r="L56" s="91" t="b">
        <v>0</v>
      </c>
    </row>
    <row r="57" spans="1:12" ht="15">
      <c r="A57" s="91" t="s">
        <v>636</v>
      </c>
      <c r="B57" s="91" t="s">
        <v>637</v>
      </c>
      <c r="C57" s="91">
        <v>2</v>
      </c>
      <c r="D57" s="133">
        <v>0.0068512676655146385</v>
      </c>
      <c r="E57" s="133">
        <v>2.1492191126553797</v>
      </c>
      <c r="F57" s="91" t="s">
        <v>836</v>
      </c>
      <c r="G57" s="91" t="b">
        <v>0</v>
      </c>
      <c r="H57" s="91" t="b">
        <v>0</v>
      </c>
      <c r="I57" s="91" t="b">
        <v>0</v>
      </c>
      <c r="J57" s="91" t="b">
        <v>0</v>
      </c>
      <c r="K57" s="91" t="b">
        <v>0</v>
      </c>
      <c r="L57" s="91" t="b">
        <v>0</v>
      </c>
    </row>
    <row r="58" spans="1:12" ht="15">
      <c r="A58" s="91" t="s">
        <v>637</v>
      </c>
      <c r="B58" s="91" t="s">
        <v>675</v>
      </c>
      <c r="C58" s="91">
        <v>2</v>
      </c>
      <c r="D58" s="133">
        <v>0.0068512676655146385</v>
      </c>
      <c r="E58" s="133">
        <v>2.1492191126553797</v>
      </c>
      <c r="F58" s="91" t="s">
        <v>836</v>
      </c>
      <c r="G58" s="91" t="b">
        <v>0</v>
      </c>
      <c r="H58" s="91" t="b">
        <v>0</v>
      </c>
      <c r="I58" s="91" t="b">
        <v>0</v>
      </c>
      <c r="J58" s="91" t="b">
        <v>0</v>
      </c>
      <c r="K58" s="91" t="b">
        <v>0</v>
      </c>
      <c r="L58" s="91" t="b">
        <v>0</v>
      </c>
    </row>
    <row r="59" spans="1:12" ht="15">
      <c r="A59" s="91" t="s">
        <v>675</v>
      </c>
      <c r="B59" s="91" t="s">
        <v>676</v>
      </c>
      <c r="C59" s="91">
        <v>2</v>
      </c>
      <c r="D59" s="133">
        <v>0.0068512676655146385</v>
      </c>
      <c r="E59" s="133">
        <v>2.1492191126553797</v>
      </c>
      <c r="F59" s="91" t="s">
        <v>836</v>
      </c>
      <c r="G59" s="91" t="b">
        <v>0</v>
      </c>
      <c r="H59" s="91" t="b">
        <v>0</v>
      </c>
      <c r="I59" s="91" t="b">
        <v>0</v>
      </c>
      <c r="J59" s="91" t="b">
        <v>0</v>
      </c>
      <c r="K59" s="91" t="b">
        <v>0</v>
      </c>
      <c r="L59" s="91" t="b">
        <v>0</v>
      </c>
    </row>
    <row r="60" spans="1:12" ht="15">
      <c r="A60" s="91" t="s">
        <v>676</v>
      </c>
      <c r="B60" s="91" t="s">
        <v>677</v>
      </c>
      <c r="C60" s="91">
        <v>2</v>
      </c>
      <c r="D60" s="133">
        <v>0.0068512676655146385</v>
      </c>
      <c r="E60" s="133">
        <v>2.1492191126553797</v>
      </c>
      <c r="F60" s="91" t="s">
        <v>836</v>
      </c>
      <c r="G60" s="91" t="b">
        <v>0</v>
      </c>
      <c r="H60" s="91" t="b">
        <v>0</v>
      </c>
      <c r="I60" s="91" t="b">
        <v>0</v>
      </c>
      <c r="J60" s="91" t="b">
        <v>0</v>
      </c>
      <c r="K60" s="91" t="b">
        <v>0</v>
      </c>
      <c r="L60" s="91" t="b">
        <v>0</v>
      </c>
    </row>
    <row r="61" spans="1:12" ht="15">
      <c r="A61" s="91" t="s">
        <v>638</v>
      </c>
      <c r="B61" s="91" t="s">
        <v>639</v>
      </c>
      <c r="C61" s="91">
        <v>2</v>
      </c>
      <c r="D61" s="133">
        <v>0.0068512676655146385</v>
      </c>
      <c r="E61" s="133">
        <v>1.8481891169913987</v>
      </c>
      <c r="F61" s="91" t="s">
        <v>836</v>
      </c>
      <c r="G61" s="91" t="b">
        <v>0</v>
      </c>
      <c r="H61" s="91" t="b">
        <v>0</v>
      </c>
      <c r="I61" s="91" t="b">
        <v>0</v>
      </c>
      <c r="J61" s="91" t="b">
        <v>0</v>
      </c>
      <c r="K61" s="91" t="b">
        <v>0</v>
      </c>
      <c r="L61" s="91" t="b">
        <v>0</v>
      </c>
    </row>
    <row r="62" spans="1:12" ht="15">
      <c r="A62" s="91" t="s">
        <v>830</v>
      </c>
      <c r="B62" s="91" t="s">
        <v>222</v>
      </c>
      <c r="C62" s="91">
        <v>2</v>
      </c>
      <c r="D62" s="133">
        <v>0.0068512676655146385</v>
      </c>
      <c r="E62" s="133">
        <v>2.1492191126553797</v>
      </c>
      <c r="F62" s="91" t="s">
        <v>836</v>
      </c>
      <c r="G62" s="91" t="b">
        <v>0</v>
      </c>
      <c r="H62" s="91" t="b">
        <v>0</v>
      </c>
      <c r="I62" s="91" t="b">
        <v>0</v>
      </c>
      <c r="J62" s="91" t="b">
        <v>0</v>
      </c>
      <c r="K62" s="91" t="b">
        <v>0</v>
      </c>
      <c r="L62" s="91" t="b">
        <v>0</v>
      </c>
    </row>
    <row r="63" spans="1:12" ht="15">
      <c r="A63" s="91" t="s">
        <v>222</v>
      </c>
      <c r="B63" s="91" t="s">
        <v>231</v>
      </c>
      <c r="C63" s="91">
        <v>2</v>
      </c>
      <c r="D63" s="133">
        <v>0.0068512676655146385</v>
      </c>
      <c r="E63" s="133">
        <v>1.9731278535996986</v>
      </c>
      <c r="F63" s="91" t="s">
        <v>836</v>
      </c>
      <c r="G63" s="91" t="b">
        <v>0</v>
      </c>
      <c r="H63" s="91" t="b">
        <v>0</v>
      </c>
      <c r="I63" s="91" t="b">
        <v>0</v>
      </c>
      <c r="J63" s="91" t="b">
        <v>0</v>
      </c>
      <c r="K63" s="91" t="b">
        <v>0</v>
      </c>
      <c r="L63" s="91" t="b">
        <v>0</v>
      </c>
    </row>
    <row r="64" spans="1:12" ht="15">
      <c r="A64" s="91" t="s">
        <v>231</v>
      </c>
      <c r="B64" s="91" t="s">
        <v>230</v>
      </c>
      <c r="C64" s="91">
        <v>2</v>
      </c>
      <c r="D64" s="133">
        <v>0.0068512676655146385</v>
      </c>
      <c r="E64" s="133">
        <v>1.9731278535996986</v>
      </c>
      <c r="F64" s="91" t="s">
        <v>836</v>
      </c>
      <c r="G64" s="91" t="b">
        <v>0</v>
      </c>
      <c r="H64" s="91" t="b">
        <v>0</v>
      </c>
      <c r="I64" s="91" t="b">
        <v>0</v>
      </c>
      <c r="J64" s="91" t="b">
        <v>0</v>
      </c>
      <c r="K64" s="91" t="b">
        <v>0</v>
      </c>
      <c r="L64" s="91" t="b">
        <v>0</v>
      </c>
    </row>
    <row r="65" spans="1:12" ht="15">
      <c r="A65" s="91" t="s">
        <v>230</v>
      </c>
      <c r="B65" s="91" t="s">
        <v>229</v>
      </c>
      <c r="C65" s="91">
        <v>2</v>
      </c>
      <c r="D65" s="133">
        <v>0.0068512676655146385</v>
      </c>
      <c r="E65" s="133">
        <v>1.9731278535996986</v>
      </c>
      <c r="F65" s="91" t="s">
        <v>836</v>
      </c>
      <c r="G65" s="91" t="b">
        <v>0</v>
      </c>
      <c r="H65" s="91" t="b">
        <v>0</v>
      </c>
      <c r="I65" s="91" t="b">
        <v>0</v>
      </c>
      <c r="J65" s="91" t="b">
        <v>0</v>
      </c>
      <c r="K65" s="91" t="b">
        <v>0</v>
      </c>
      <c r="L65" s="91" t="b">
        <v>0</v>
      </c>
    </row>
    <row r="66" spans="1:12" ht="15">
      <c r="A66" s="91" t="s">
        <v>229</v>
      </c>
      <c r="B66" s="91" t="s">
        <v>831</v>
      </c>
      <c r="C66" s="91">
        <v>2</v>
      </c>
      <c r="D66" s="133">
        <v>0.0068512676655146385</v>
      </c>
      <c r="E66" s="133">
        <v>2.1492191126553797</v>
      </c>
      <c r="F66" s="91" t="s">
        <v>836</v>
      </c>
      <c r="G66" s="91" t="b">
        <v>0</v>
      </c>
      <c r="H66" s="91" t="b">
        <v>0</v>
      </c>
      <c r="I66" s="91" t="b">
        <v>0</v>
      </c>
      <c r="J66" s="91" t="b">
        <v>0</v>
      </c>
      <c r="K66" s="91" t="b">
        <v>0</v>
      </c>
      <c r="L66" s="91" t="b">
        <v>0</v>
      </c>
    </row>
    <row r="67" spans="1:12" ht="15">
      <c r="A67" s="91" t="s">
        <v>831</v>
      </c>
      <c r="B67" s="91" t="s">
        <v>635</v>
      </c>
      <c r="C67" s="91">
        <v>2</v>
      </c>
      <c r="D67" s="133">
        <v>0.0068512676655146385</v>
      </c>
      <c r="E67" s="133">
        <v>1.8481891169913987</v>
      </c>
      <c r="F67" s="91" t="s">
        <v>836</v>
      </c>
      <c r="G67" s="91" t="b">
        <v>0</v>
      </c>
      <c r="H67" s="91" t="b">
        <v>0</v>
      </c>
      <c r="I67" s="91" t="b">
        <v>0</v>
      </c>
      <c r="J67" s="91" t="b">
        <v>0</v>
      </c>
      <c r="K67" s="91" t="b">
        <v>0</v>
      </c>
      <c r="L67" s="91" t="b">
        <v>0</v>
      </c>
    </row>
    <row r="68" spans="1:12" ht="15">
      <c r="A68" s="91" t="s">
        <v>635</v>
      </c>
      <c r="B68" s="91" t="s">
        <v>631</v>
      </c>
      <c r="C68" s="91">
        <v>2</v>
      </c>
      <c r="D68" s="133">
        <v>0.0068512676655146385</v>
      </c>
      <c r="E68" s="133">
        <v>1.7512791039833422</v>
      </c>
      <c r="F68" s="91" t="s">
        <v>836</v>
      </c>
      <c r="G68" s="91" t="b">
        <v>0</v>
      </c>
      <c r="H68" s="91" t="b">
        <v>0</v>
      </c>
      <c r="I68" s="91" t="b">
        <v>0</v>
      </c>
      <c r="J68" s="91" t="b">
        <v>0</v>
      </c>
      <c r="K68" s="91" t="b">
        <v>0</v>
      </c>
      <c r="L68" s="91" t="b">
        <v>0</v>
      </c>
    </row>
    <row r="69" spans="1:12" ht="15">
      <c r="A69" s="91" t="s">
        <v>631</v>
      </c>
      <c r="B69" s="91" t="s">
        <v>832</v>
      </c>
      <c r="C69" s="91">
        <v>2</v>
      </c>
      <c r="D69" s="133">
        <v>0.0068512676655146385</v>
      </c>
      <c r="E69" s="133">
        <v>1.8481891169913987</v>
      </c>
      <c r="F69" s="91" t="s">
        <v>836</v>
      </c>
      <c r="G69" s="91" t="b">
        <v>0</v>
      </c>
      <c r="H69" s="91" t="b">
        <v>0</v>
      </c>
      <c r="I69" s="91" t="b">
        <v>0</v>
      </c>
      <c r="J69" s="91" t="b">
        <v>0</v>
      </c>
      <c r="K69" s="91" t="b">
        <v>0</v>
      </c>
      <c r="L69" s="91" t="b">
        <v>0</v>
      </c>
    </row>
    <row r="70" spans="1:12" ht="15">
      <c r="A70" s="91" t="s">
        <v>832</v>
      </c>
      <c r="B70" s="91" t="s">
        <v>833</v>
      </c>
      <c r="C70" s="91">
        <v>2</v>
      </c>
      <c r="D70" s="133">
        <v>0.0068512676655146385</v>
      </c>
      <c r="E70" s="133">
        <v>2.1492191126553797</v>
      </c>
      <c r="F70" s="91" t="s">
        <v>836</v>
      </c>
      <c r="G70" s="91" t="b">
        <v>0</v>
      </c>
      <c r="H70" s="91" t="b">
        <v>0</v>
      </c>
      <c r="I70" s="91" t="b">
        <v>0</v>
      </c>
      <c r="J70" s="91" t="b">
        <v>0</v>
      </c>
      <c r="K70" s="91" t="b">
        <v>0</v>
      </c>
      <c r="L70" s="91" t="b">
        <v>0</v>
      </c>
    </row>
    <row r="71" spans="1:12" ht="15">
      <c r="A71" s="91" t="s">
        <v>662</v>
      </c>
      <c r="B71" s="91" t="s">
        <v>663</v>
      </c>
      <c r="C71" s="91">
        <v>2</v>
      </c>
      <c r="D71" s="133">
        <v>0.009254418806326456</v>
      </c>
      <c r="E71" s="133">
        <v>1.6074550232146687</v>
      </c>
      <c r="F71" s="91" t="s">
        <v>591</v>
      </c>
      <c r="G71" s="91" t="b">
        <v>0</v>
      </c>
      <c r="H71" s="91" t="b">
        <v>0</v>
      </c>
      <c r="I71" s="91" t="b">
        <v>0</v>
      </c>
      <c r="J71" s="91" t="b">
        <v>0</v>
      </c>
      <c r="K71" s="91" t="b">
        <v>0</v>
      </c>
      <c r="L71" s="91" t="b">
        <v>0</v>
      </c>
    </row>
    <row r="72" spans="1:12" ht="15">
      <c r="A72" s="91" t="s">
        <v>663</v>
      </c>
      <c r="B72" s="91" t="s">
        <v>633</v>
      </c>
      <c r="C72" s="91">
        <v>2</v>
      </c>
      <c r="D72" s="133">
        <v>0.009254418806326456</v>
      </c>
      <c r="E72" s="133">
        <v>1.6074550232146687</v>
      </c>
      <c r="F72" s="91" t="s">
        <v>591</v>
      </c>
      <c r="G72" s="91" t="b">
        <v>0</v>
      </c>
      <c r="H72" s="91" t="b">
        <v>0</v>
      </c>
      <c r="I72" s="91" t="b">
        <v>0</v>
      </c>
      <c r="J72" s="91" t="b">
        <v>0</v>
      </c>
      <c r="K72" s="91" t="b">
        <v>0</v>
      </c>
      <c r="L72" s="91" t="b">
        <v>0</v>
      </c>
    </row>
    <row r="73" spans="1:12" ht="15">
      <c r="A73" s="91" t="s">
        <v>633</v>
      </c>
      <c r="B73" s="91" t="s">
        <v>664</v>
      </c>
      <c r="C73" s="91">
        <v>2</v>
      </c>
      <c r="D73" s="133">
        <v>0.009254418806326456</v>
      </c>
      <c r="E73" s="133">
        <v>1.6074550232146687</v>
      </c>
      <c r="F73" s="91" t="s">
        <v>591</v>
      </c>
      <c r="G73" s="91" t="b">
        <v>0</v>
      </c>
      <c r="H73" s="91" t="b">
        <v>0</v>
      </c>
      <c r="I73" s="91" t="b">
        <v>0</v>
      </c>
      <c r="J73" s="91" t="b">
        <v>0</v>
      </c>
      <c r="K73" s="91" t="b">
        <v>0</v>
      </c>
      <c r="L73" s="91" t="b">
        <v>0</v>
      </c>
    </row>
    <row r="74" spans="1:12" ht="15">
      <c r="A74" s="91" t="s">
        <v>664</v>
      </c>
      <c r="B74" s="91" t="s">
        <v>630</v>
      </c>
      <c r="C74" s="91">
        <v>2</v>
      </c>
      <c r="D74" s="133">
        <v>0.009254418806326456</v>
      </c>
      <c r="E74" s="133">
        <v>1.4313637641589874</v>
      </c>
      <c r="F74" s="91" t="s">
        <v>591</v>
      </c>
      <c r="G74" s="91" t="b">
        <v>0</v>
      </c>
      <c r="H74" s="91" t="b">
        <v>0</v>
      </c>
      <c r="I74" s="91" t="b">
        <v>0</v>
      </c>
      <c r="J74" s="91" t="b">
        <v>0</v>
      </c>
      <c r="K74" s="91" t="b">
        <v>0</v>
      </c>
      <c r="L74" s="91" t="b">
        <v>0</v>
      </c>
    </row>
    <row r="75" spans="1:12" ht="15">
      <c r="A75" s="91" t="s">
        <v>630</v>
      </c>
      <c r="B75" s="91" t="s">
        <v>665</v>
      </c>
      <c r="C75" s="91">
        <v>2</v>
      </c>
      <c r="D75" s="133">
        <v>0.009254418806326456</v>
      </c>
      <c r="E75" s="133">
        <v>1.4313637641589874</v>
      </c>
      <c r="F75" s="91" t="s">
        <v>591</v>
      </c>
      <c r="G75" s="91" t="b">
        <v>0</v>
      </c>
      <c r="H75" s="91" t="b">
        <v>0</v>
      </c>
      <c r="I75" s="91" t="b">
        <v>0</v>
      </c>
      <c r="J75" s="91" t="b">
        <v>0</v>
      </c>
      <c r="K75" s="91" t="b">
        <v>0</v>
      </c>
      <c r="L75" s="91" t="b">
        <v>0</v>
      </c>
    </row>
    <row r="76" spans="1:12" ht="15">
      <c r="A76" s="91" t="s">
        <v>665</v>
      </c>
      <c r="B76" s="91" t="s">
        <v>666</v>
      </c>
      <c r="C76" s="91">
        <v>2</v>
      </c>
      <c r="D76" s="133">
        <v>0.009254418806326456</v>
      </c>
      <c r="E76" s="133">
        <v>1.6074550232146687</v>
      </c>
      <c r="F76" s="91" t="s">
        <v>591</v>
      </c>
      <c r="G76" s="91" t="b">
        <v>0</v>
      </c>
      <c r="H76" s="91" t="b">
        <v>0</v>
      </c>
      <c r="I76" s="91" t="b">
        <v>0</v>
      </c>
      <c r="J76" s="91" t="b">
        <v>0</v>
      </c>
      <c r="K76" s="91" t="b">
        <v>0</v>
      </c>
      <c r="L76" s="91" t="b">
        <v>0</v>
      </c>
    </row>
    <row r="77" spans="1:12" ht="15">
      <c r="A77" s="91" t="s">
        <v>666</v>
      </c>
      <c r="B77" s="91" t="s">
        <v>824</v>
      </c>
      <c r="C77" s="91">
        <v>2</v>
      </c>
      <c r="D77" s="133">
        <v>0.009254418806326456</v>
      </c>
      <c r="E77" s="133">
        <v>1.6074550232146687</v>
      </c>
      <c r="F77" s="91" t="s">
        <v>591</v>
      </c>
      <c r="G77" s="91" t="b">
        <v>0</v>
      </c>
      <c r="H77" s="91" t="b">
        <v>0</v>
      </c>
      <c r="I77" s="91" t="b">
        <v>0</v>
      </c>
      <c r="J77" s="91" t="b">
        <v>1</v>
      </c>
      <c r="K77" s="91" t="b">
        <v>0</v>
      </c>
      <c r="L77" s="91" t="b">
        <v>0</v>
      </c>
    </row>
    <row r="78" spans="1:12" ht="15">
      <c r="A78" s="91" t="s">
        <v>824</v>
      </c>
      <c r="B78" s="91" t="s">
        <v>825</v>
      </c>
      <c r="C78" s="91">
        <v>2</v>
      </c>
      <c r="D78" s="133">
        <v>0.009254418806326456</v>
      </c>
      <c r="E78" s="133">
        <v>1.6074550232146687</v>
      </c>
      <c r="F78" s="91" t="s">
        <v>591</v>
      </c>
      <c r="G78" s="91" t="b">
        <v>1</v>
      </c>
      <c r="H78" s="91" t="b">
        <v>0</v>
      </c>
      <c r="I78" s="91" t="b">
        <v>0</v>
      </c>
      <c r="J78" s="91" t="b">
        <v>0</v>
      </c>
      <c r="K78" s="91" t="b">
        <v>0</v>
      </c>
      <c r="L78" s="91" t="b">
        <v>0</v>
      </c>
    </row>
    <row r="79" spans="1:12" ht="15">
      <c r="A79" s="91" t="s">
        <v>825</v>
      </c>
      <c r="B79" s="91" t="s">
        <v>639</v>
      </c>
      <c r="C79" s="91">
        <v>2</v>
      </c>
      <c r="D79" s="133">
        <v>0.009254418806326456</v>
      </c>
      <c r="E79" s="133">
        <v>1.3064250275506875</v>
      </c>
      <c r="F79" s="91" t="s">
        <v>591</v>
      </c>
      <c r="G79" s="91" t="b">
        <v>0</v>
      </c>
      <c r="H79" s="91" t="b">
        <v>0</v>
      </c>
      <c r="I79" s="91" t="b">
        <v>0</v>
      </c>
      <c r="J79" s="91" t="b">
        <v>0</v>
      </c>
      <c r="K79" s="91" t="b">
        <v>0</v>
      </c>
      <c r="L79" s="91" t="b">
        <v>0</v>
      </c>
    </row>
    <row r="80" spans="1:12" ht="15">
      <c r="A80" s="91" t="s">
        <v>639</v>
      </c>
      <c r="B80" s="91" t="s">
        <v>826</v>
      </c>
      <c r="C80" s="91">
        <v>2</v>
      </c>
      <c r="D80" s="133">
        <v>0.009254418806326456</v>
      </c>
      <c r="E80" s="133">
        <v>1.3064250275506875</v>
      </c>
      <c r="F80" s="91" t="s">
        <v>591</v>
      </c>
      <c r="G80" s="91" t="b">
        <v>0</v>
      </c>
      <c r="H80" s="91" t="b">
        <v>0</v>
      </c>
      <c r="I80" s="91" t="b">
        <v>0</v>
      </c>
      <c r="J80" s="91" t="b">
        <v>0</v>
      </c>
      <c r="K80" s="91" t="b">
        <v>0</v>
      </c>
      <c r="L80" s="91" t="b">
        <v>0</v>
      </c>
    </row>
    <row r="81" spans="1:12" ht="15">
      <c r="A81" s="91" t="s">
        <v>638</v>
      </c>
      <c r="B81" s="91" t="s">
        <v>639</v>
      </c>
      <c r="C81" s="91">
        <v>2</v>
      </c>
      <c r="D81" s="133">
        <v>0.009254418806326456</v>
      </c>
      <c r="E81" s="133">
        <v>1.3064250275506875</v>
      </c>
      <c r="F81" s="91" t="s">
        <v>591</v>
      </c>
      <c r="G81" s="91" t="b">
        <v>0</v>
      </c>
      <c r="H81" s="91" t="b">
        <v>0</v>
      </c>
      <c r="I81" s="91" t="b">
        <v>0</v>
      </c>
      <c r="J81" s="91" t="b">
        <v>0</v>
      </c>
      <c r="K81" s="91" t="b">
        <v>0</v>
      </c>
      <c r="L81" s="91" t="b">
        <v>0</v>
      </c>
    </row>
    <row r="82" spans="1:12" ht="15">
      <c r="A82" s="91" t="s">
        <v>830</v>
      </c>
      <c r="B82" s="91" t="s">
        <v>222</v>
      </c>
      <c r="C82" s="91">
        <v>2</v>
      </c>
      <c r="D82" s="133">
        <v>0.009254418806326456</v>
      </c>
      <c r="E82" s="133">
        <v>1.6074550232146687</v>
      </c>
      <c r="F82" s="91" t="s">
        <v>591</v>
      </c>
      <c r="G82" s="91" t="b">
        <v>0</v>
      </c>
      <c r="H82" s="91" t="b">
        <v>0</v>
      </c>
      <c r="I82" s="91" t="b">
        <v>0</v>
      </c>
      <c r="J82" s="91" t="b">
        <v>0</v>
      </c>
      <c r="K82" s="91" t="b">
        <v>0</v>
      </c>
      <c r="L82" s="91" t="b">
        <v>0</v>
      </c>
    </row>
    <row r="83" spans="1:12" ht="15">
      <c r="A83" s="91" t="s">
        <v>222</v>
      </c>
      <c r="B83" s="91" t="s">
        <v>231</v>
      </c>
      <c r="C83" s="91">
        <v>2</v>
      </c>
      <c r="D83" s="133">
        <v>0.009254418806326456</v>
      </c>
      <c r="E83" s="133">
        <v>1.4313637641589874</v>
      </c>
      <c r="F83" s="91" t="s">
        <v>591</v>
      </c>
      <c r="G83" s="91" t="b">
        <v>0</v>
      </c>
      <c r="H83" s="91" t="b">
        <v>0</v>
      </c>
      <c r="I83" s="91" t="b">
        <v>0</v>
      </c>
      <c r="J83" s="91" t="b">
        <v>0</v>
      </c>
      <c r="K83" s="91" t="b">
        <v>0</v>
      </c>
      <c r="L83" s="91" t="b">
        <v>0</v>
      </c>
    </row>
    <row r="84" spans="1:12" ht="15">
      <c r="A84" s="91" t="s">
        <v>231</v>
      </c>
      <c r="B84" s="91" t="s">
        <v>230</v>
      </c>
      <c r="C84" s="91">
        <v>2</v>
      </c>
      <c r="D84" s="133">
        <v>0.009254418806326456</v>
      </c>
      <c r="E84" s="133">
        <v>1.6074550232146687</v>
      </c>
      <c r="F84" s="91" t="s">
        <v>591</v>
      </c>
      <c r="G84" s="91" t="b">
        <v>0</v>
      </c>
      <c r="H84" s="91" t="b">
        <v>0</v>
      </c>
      <c r="I84" s="91" t="b">
        <v>0</v>
      </c>
      <c r="J84" s="91" t="b">
        <v>0</v>
      </c>
      <c r="K84" s="91" t="b">
        <v>0</v>
      </c>
      <c r="L84" s="91" t="b">
        <v>0</v>
      </c>
    </row>
    <row r="85" spans="1:12" ht="15">
      <c r="A85" s="91" t="s">
        <v>230</v>
      </c>
      <c r="B85" s="91" t="s">
        <v>229</v>
      </c>
      <c r="C85" s="91">
        <v>2</v>
      </c>
      <c r="D85" s="133">
        <v>0.009254418806326456</v>
      </c>
      <c r="E85" s="133">
        <v>1.6074550232146687</v>
      </c>
      <c r="F85" s="91" t="s">
        <v>591</v>
      </c>
      <c r="G85" s="91" t="b">
        <v>0</v>
      </c>
      <c r="H85" s="91" t="b">
        <v>0</v>
      </c>
      <c r="I85" s="91" t="b">
        <v>0</v>
      </c>
      <c r="J85" s="91" t="b">
        <v>0</v>
      </c>
      <c r="K85" s="91" t="b">
        <v>0</v>
      </c>
      <c r="L85" s="91" t="b">
        <v>0</v>
      </c>
    </row>
    <row r="86" spans="1:12" ht="15">
      <c r="A86" s="91" t="s">
        <v>229</v>
      </c>
      <c r="B86" s="91" t="s">
        <v>831</v>
      </c>
      <c r="C86" s="91">
        <v>2</v>
      </c>
      <c r="D86" s="133">
        <v>0.009254418806326456</v>
      </c>
      <c r="E86" s="133">
        <v>1.6074550232146687</v>
      </c>
      <c r="F86" s="91" t="s">
        <v>591</v>
      </c>
      <c r="G86" s="91" t="b">
        <v>0</v>
      </c>
      <c r="H86" s="91" t="b">
        <v>0</v>
      </c>
      <c r="I86" s="91" t="b">
        <v>0</v>
      </c>
      <c r="J86" s="91" t="b">
        <v>0</v>
      </c>
      <c r="K86" s="91" t="b">
        <v>0</v>
      </c>
      <c r="L86" s="91" t="b">
        <v>0</v>
      </c>
    </row>
    <row r="87" spans="1:12" ht="15">
      <c r="A87" s="91" t="s">
        <v>831</v>
      </c>
      <c r="B87" s="91" t="s">
        <v>635</v>
      </c>
      <c r="C87" s="91">
        <v>2</v>
      </c>
      <c r="D87" s="133">
        <v>0.009254418806326456</v>
      </c>
      <c r="E87" s="133">
        <v>1.6074550232146687</v>
      </c>
      <c r="F87" s="91" t="s">
        <v>591</v>
      </c>
      <c r="G87" s="91" t="b">
        <v>0</v>
      </c>
      <c r="H87" s="91" t="b">
        <v>0</v>
      </c>
      <c r="I87" s="91" t="b">
        <v>0</v>
      </c>
      <c r="J87" s="91" t="b">
        <v>0</v>
      </c>
      <c r="K87" s="91" t="b">
        <v>0</v>
      </c>
      <c r="L87" s="91" t="b">
        <v>0</v>
      </c>
    </row>
    <row r="88" spans="1:12" ht="15">
      <c r="A88" s="91" t="s">
        <v>635</v>
      </c>
      <c r="B88" s="91" t="s">
        <v>631</v>
      </c>
      <c r="C88" s="91">
        <v>2</v>
      </c>
      <c r="D88" s="133">
        <v>0.009254418806326456</v>
      </c>
      <c r="E88" s="133">
        <v>1.6074550232146687</v>
      </c>
      <c r="F88" s="91" t="s">
        <v>591</v>
      </c>
      <c r="G88" s="91" t="b">
        <v>0</v>
      </c>
      <c r="H88" s="91" t="b">
        <v>0</v>
      </c>
      <c r="I88" s="91" t="b">
        <v>0</v>
      </c>
      <c r="J88" s="91" t="b">
        <v>0</v>
      </c>
      <c r="K88" s="91" t="b">
        <v>0</v>
      </c>
      <c r="L88" s="91" t="b">
        <v>0</v>
      </c>
    </row>
    <row r="89" spans="1:12" ht="15">
      <c r="A89" s="91" t="s">
        <v>631</v>
      </c>
      <c r="B89" s="91" t="s">
        <v>832</v>
      </c>
      <c r="C89" s="91">
        <v>2</v>
      </c>
      <c r="D89" s="133">
        <v>0.009254418806326456</v>
      </c>
      <c r="E89" s="133">
        <v>1.6074550232146687</v>
      </c>
      <c r="F89" s="91" t="s">
        <v>591</v>
      </c>
      <c r="G89" s="91" t="b">
        <v>0</v>
      </c>
      <c r="H89" s="91" t="b">
        <v>0</v>
      </c>
      <c r="I89" s="91" t="b">
        <v>0</v>
      </c>
      <c r="J89" s="91" t="b">
        <v>0</v>
      </c>
      <c r="K89" s="91" t="b">
        <v>0</v>
      </c>
      <c r="L89" s="91" t="b">
        <v>0</v>
      </c>
    </row>
    <row r="90" spans="1:12" ht="15">
      <c r="A90" s="91" t="s">
        <v>832</v>
      </c>
      <c r="B90" s="91" t="s">
        <v>833</v>
      </c>
      <c r="C90" s="91">
        <v>2</v>
      </c>
      <c r="D90" s="133">
        <v>0.009254418806326456</v>
      </c>
      <c r="E90" s="133">
        <v>1.6074550232146687</v>
      </c>
      <c r="F90" s="91" t="s">
        <v>591</v>
      </c>
      <c r="G90" s="91" t="b">
        <v>0</v>
      </c>
      <c r="H90" s="91" t="b">
        <v>0</v>
      </c>
      <c r="I90" s="91" t="b">
        <v>0</v>
      </c>
      <c r="J90" s="91" t="b">
        <v>0</v>
      </c>
      <c r="K90" s="91" t="b">
        <v>0</v>
      </c>
      <c r="L90" s="91" t="b">
        <v>0</v>
      </c>
    </row>
    <row r="91" spans="1:12" ht="15">
      <c r="A91" s="91" t="s">
        <v>657</v>
      </c>
      <c r="B91" s="91" t="s">
        <v>658</v>
      </c>
      <c r="C91" s="91">
        <v>9</v>
      </c>
      <c r="D91" s="133">
        <v>0.009455970959260571</v>
      </c>
      <c r="E91" s="133">
        <v>1.1887722908147702</v>
      </c>
      <c r="F91" s="91" t="s">
        <v>592</v>
      </c>
      <c r="G91" s="91" t="b">
        <v>0</v>
      </c>
      <c r="H91" s="91" t="b">
        <v>0</v>
      </c>
      <c r="I91" s="91" t="b">
        <v>0</v>
      </c>
      <c r="J91" s="91" t="b">
        <v>0</v>
      </c>
      <c r="K91" s="91" t="b">
        <v>0</v>
      </c>
      <c r="L91" s="91" t="b">
        <v>0</v>
      </c>
    </row>
    <row r="92" spans="1:12" ht="15">
      <c r="A92" s="91" t="s">
        <v>659</v>
      </c>
      <c r="B92" s="91" t="s">
        <v>668</v>
      </c>
      <c r="C92" s="91">
        <v>9</v>
      </c>
      <c r="D92" s="133">
        <v>0.009455970959260571</v>
      </c>
      <c r="E92" s="133">
        <v>1.1887722908147702</v>
      </c>
      <c r="F92" s="91" t="s">
        <v>592</v>
      </c>
      <c r="G92" s="91" t="b">
        <v>1</v>
      </c>
      <c r="H92" s="91" t="b">
        <v>0</v>
      </c>
      <c r="I92" s="91" t="b">
        <v>0</v>
      </c>
      <c r="J92" s="91" t="b">
        <v>0</v>
      </c>
      <c r="K92" s="91" t="b">
        <v>0</v>
      </c>
      <c r="L92" s="91" t="b">
        <v>0</v>
      </c>
    </row>
    <row r="93" spans="1:12" ht="15">
      <c r="A93" s="91" t="s">
        <v>669</v>
      </c>
      <c r="B93" s="91" t="s">
        <v>670</v>
      </c>
      <c r="C93" s="91">
        <v>5</v>
      </c>
      <c r="D93" s="133">
        <v>0.013650439077987433</v>
      </c>
      <c r="E93" s="133">
        <v>1.4440447959180762</v>
      </c>
      <c r="F93" s="91" t="s">
        <v>592</v>
      </c>
      <c r="G93" s="91" t="b">
        <v>1</v>
      </c>
      <c r="H93" s="91" t="b">
        <v>0</v>
      </c>
      <c r="I93" s="91" t="b">
        <v>0</v>
      </c>
      <c r="J93" s="91" t="b">
        <v>0</v>
      </c>
      <c r="K93" s="91" t="b">
        <v>0</v>
      </c>
      <c r="L93" s="91" t="b">
        <v>0</v>
      </c>
    </row>
    <row r="94" spans="1:12" ht="15">
      <c r="A94" s="91" t="s">
        <v>670</v>
      </c>
      <c r="B94" s="91" t="s">
        <v>657</v>
      </c>
      <c r="C94" s="91">
        <v>5</v>
      </c>
      <c r="D94" s="133">
        <v>0.013650439077987433</v>
      </c>
      <c r="E94" s="133">
        <v>1.1887722908147702</v>
      </c>
      <c r="F94" s="91" t="s">
        <v>592</v>
      </c>
      <c r="G94" s="91" t="b">
        <v>0</v>
      </c>
      <c r="H94" s="91" t="b">
        <v>0</v>
      </c>
      <c r="I94" s="91" t="b">
        <v>0</v>
      </c>
      <c r="J94" s="91" t="b">
        <v>0</v>
      </c>
      <c r="K94" s="91" t="b">
        <v>0</v>
      </c>
      <c r="L94" s="91" t="b">
        <v>0</v>
      </c>
    </row>
    <row r="95" spans="1:12" ht="15">
      <c r="A95" s="91" t="s">
        <v>658</v>
      </c>
      <c r="B95" s="91" t="s">
        <v>659</v>
      </c>
      <c r="C95" s="91">
        <v>5</v>
      </c>
      <c r="D95" s="133">
        <v>0.013650439077987433</v>
      </c>
      <c r="E95" s="133">
        <v>0.9334997857114641</v>
      </c>
      <c r="F95" s="91" t="s">
        <v>592</v>
      </c>
      <c r="G95" s="91" t="b">
        <v>0</v>
      </c>
      <c r="H95" s="91" t="b">
        <v>0</v>
      </c>
      <c r="I95" s="91" t="b">
        <v>0</v>
      </c>
      <c r="J95" s="91" t="b">
        <v>1</v>
      </c>
      <c r="K95" s="91" t="b">
        <v>0</v>
      </c>
      <c r="L95" s="91" t="b">
        <v>0</v>
      </c>
    </row>
    <row r="96" spans="1:12" ht="15">
      <c r="A96" s="91" t="s">
        <v>668</v>
      </c>
      <c r="B96" s="91" t="s">
        <v>671</v>
      </c>
      <c r="C96" s="91">
        <v>5</v>
      </c>
      <c r="D96" s="133">
        <v>0.013650439077987433</v>
      </c>
      <c r="E96" s="133">
        <v>1.1887722908147702</v>
      </c>
      <c r="F96" s="91" t="s">
        <v>592</v>
      </c>
      <c r="G96" s="91" t="b">
        <v>0</v>
      </c>
      <c r="H96" s="91" t="b">
        <v>0</v>
      </c>
      <c r="I96" s="91" t="b">
        <v>0</v>
      </c>
      <c r="J96" s="91" t="b">
        <v>0</v>
      </c>
      <c r="K96" s="91" t="b">
        <v>0</v>
      </c>
      <c r="L96" s="91" t="b">
        <v>0</v>
      </c>
    </row>
    <row r="97" spans="1:12" ht="15">
      <c r="A97" s="91" t="s">
        <v>671</v>
      </c>
      <c r="B97" s="91" t="s">
        <v>633</v>
      </c>
      <c r="C97" s="91">
        <v>5</v>
      </c>
      <c r="D97" s="133">
        <v>0.013650439077987433</v>
      </c>
      <c r="E97" s="133">
        <v>1.1887722908147702</v>
      </c>
      <c r="F97" s="91" t="s">
        <v>592</v>
      </c>
      <c r="G97" s="91" t="b">
        <v>0</v>
      </c>
      <c r="H97" s="91" t="b">
        <v>0</v>
      </c>
      <c r="I97" s="91" t="b">
        <v>0</v>
      </c>
      <c r="J97" s="91" t="b">
        <v>0</v>
      </c>
      <c r="K97" s="91" t="b">
        <v>0</v>
      </c>
      <c r="L97" s="91" t="b">
        <v>0</v>
      </c>
    </row>
    <row r="98" spans="1:12" ht="15">
      <c r="A98" s="91" t="s">
        <v>633</v>
      </c>
      <c r="B98" s="91" t="s">
        <v>233</v>
      </c>
      <c r="C98" s="91">
        <v>5</v>
      </c>
      <c r="D98" s="133">
        <v>0.013650439077987433</v>
      </c>
      <c r="E98" s="133">
        <v>0.7737989428439522</v>
      </c>
      <c r="F98" s="91" t="s">
        <v>592</v>
      </c>
      <c r="G98" s="91" t="b">
        <v>0</v>
      </c>
      <c r="H98" s="91" t="b">
        <v>0</v>
      </c>
      <c r="I98" s="91" t="b">
        <v>0</v>
      </c>
      <c r="J98" s="91" t="b">
        <v>0</v>
      </c>
      <c r="K98" s="91" t="b">
        <v>0</v>
      </c>
      <c r="L98" s="91" t="b">
        <v>0</v>
      </c>
    </row>
    <row r="99" spans="1:12" ht="15">
      <c r="A99" s="91" t="s">
        <v>233</v>
      </c>
      <c r="B99" s="91" t="s">
        <v>809</v>
      </c>
      <c r="C99" s="91">
        <v>5</v>
      </c>
      <c r="D99" s="133">
        <v>0.013650439077987433</v>
      </c>
      <c r="E99" s="133">
        <v>1.0290714479472582</v>
      </c>
      <c r="F99" s="91" t="s">
        <v>592</v>
      </c>
      <c r="G99" s="91" t="b">
        <v>0</v>
      </c>
      <c r="H99" s="91" t="b">
        <v>0</v>
      </c>
      <c r="I99" s="91" t="b">
        <v>0</v>
      </c>
      <c r="J99" s="91" t="b">
        <v>0</v>
      </c>
      <c r="K99" s="91" t="b">
        <v>0</v>
      </c>
      <c r="L99" s="91" t="b">
        <v>0</v>
      </c>
    </row>
    <row r="100" spans="1:12" ht="15">
      <c r="A100" s="91" t="s">
        <v>811</v>
      </c>
      <c r="B100" s="91" t="s">
        <v>812</v>
      </c>
      <c r="C100" s="91">
        <v>4</v>
      </c>
      <c r="D100" s="133">
        <v>0.013470614762601954</v>
      </c>
      <c r="E100" s="133">
        <v>1.5409548089261327</v>
      </c>
      <c r="F100" s="91" t="s">
        <v>592</v>
      </c>
      <c r="G100" s="91" t="b">
        <v>0</v>
      </c>
      <c r="H100" s="91" t="b">
        <v>0</v>
      </c>
      <c r="I100" s="91" t="b">
        <v>0</v>
      </c>
      <c r="J100" s="91" t="b">
        <v>1</v>
      </c>
      <c r="K100" s="91" t="b">
        <v>0</v>
      </c>
      <c r="L100" s="91" t="b">
        <v>0</v>
      </c>
    </row>
    <row r="101" spans="1:12" ht="15">
      <c r="A101" s="91" t="s">
        <v>812</v>
      </c>
      <c r="B101" s="91" t="s">
        <v>813</v>
      </c>
      <c r="C101" s="91">
        <v>4</v>
      </c>
      <c r="D101" s="133">
        <v>0.013470614762601954</v>
      </c>
      <c r="E101" s="133">
        <v>1.5409548089261327</v>
      </c>
      <c r="F101" s="91" t="s">
        <v>592</v>
      </c>
      <c r="G101" s="91" t="b">
        <v>1</v>
      </c>
      <c r="H101" s="91" t="b">
        <v>0</v>
      </c>
      <c r="I101" s="91" t="b">
        <v>0</v>
      </c>
      <c r="J101" s="91" t="b">
        <v>0</v>
      </c>
      <c r="K101" s="91" t="b">
        <v>0</v>
      </c>
      <c r="L101" s="91" t="b">
        <v>0</v>
      </c>
    </row>
    <row r="102" spans="1:12" ht="15">
      <c r="A102" s="91" t="s">
        <v>813</v>
      </c>
      <c r="B102" s="91" t="s">
        <v>657</v>
      </c>
      <c r="C102" s="91">
        <v>4</v>
      </c>
      <c r="D102" s="133">
        <v>0.013470614762601954</v>
      </c>
      <c r="E102" s="133">
        <v>1.1887722908147702</v>
      </c>
      <c r="F102" s="91" t="s">
        <v>592</v>
      </c>
      <c r="G102" s="91" t="b">
        <v>0</v>
      </c>
      <c r="H102" s="91" t="b">
        <v>0</v>
      </c>
      <c r="I102" s="91" t="b">
        <v>0</v>
      </c>
      <c r="J102" s="91" t="b">
        <v>0</v>
      </c>
      <c r="K102" s="91" t="b">
        <v>0</v>
      </c>
      <c r="L102" s="91" t="b">
        <v>0</v>
      </c>
    </row>
    <row r="103" spans="1:12" ht="15">
      <c r="A103" s="91" t="s">
        <v>658</v>
      </c>
      <c r="B103" s="91" t="s">
        <v>233</v>
      </c>
      <c r="C103" s="91">
        <v>4</v>
      </c>
      <c r="D103" s="133">
        <v>0.013470614762601954</v>
      </c>
      <c r="E103" s="133">
        <v>0.6768889298358959</v>
      </c>
      <c r="F103" s="91" t="s">
        <v>592</v>
      </c>
      <c r="G103" s="91" t="b">
        <v>0</v>
      </c>
      <c r="H103" s="91" t="b">
        <v>0</v>
      </c>
      <c r="I103" s="91" t="b">
        <v>0</v>
      </c>
      <c r="J103" s="91" t="b">
        <v>0</v>
      </c>
      <c r="K103" s="91" t="b">
        <v>0</v>
      </c>
      <c r="L103" s="91" t="b">
        <v>0</v>
      </c>
    </row>
    <row r="104" spans="1:12" ht="15">
      <c r="A104" s="91" t="s">
        <v>233</v>
      </c>
      <c r="B104" s="91" t="s">
        <v>814</v>
      </c>
      <c r="C104" s="91">
        <v>4</v>
      </c>
      <c r="D104" s="133">
        <v>0.013470614762601954</v>
      </c>
      <c r="E104" s="133">
        <v>1.0290714479472582</v>
      </c>
      <c r="F104" s="91" t="s">
        <v>592</v>
      </c>
      <c r="G104" s="91" t="b">
        <v>0</v>
      </c>
      <c r="H104" s="91" t="b">
        <v>0</v>
      </c>
      <c r="I104" s="91" t="b">
        <v>0</v>
      </c>
      <c r="J104" s="91" t="b">
        <v>0</v>
      </c>
      <c r="K104" s="91" t="b">
        <v>0</v>
      </c>
      <c r="L104" s="91" t="b">
        <v>0</v>
      </c>
    </row>
    <row r="105" spans="1:12" ht="15">
      <c r="A105" s="91" t="s">
        <v>814</v>
      </c>
      <c r="B105" s="91" t="s">
        <v>659</v>
      </c>
      <c r="C105" s="91">
        <v>4</v>
      </c>
      <c r="D105" s="133">
        <v>0.013470614762601954</v>
      </c>
      <c r="E105" s="133">
        <v>1.1887722908147702</v>
      </c>
      <c r="F105" s="91" t="s">
        <v>592</v>
      </c>
      <c r="G105" s="91" t="b">
        <v>0</v>
      </c>
      <c r="H105" s="91" t="b">
        <v>0</v>
      </c>
      <c r="I105" s="91" t="b">
        <v>0</v>
      </c>
      <c r="J105" s="91" t="b">
        <v>1</v>
      </c>
      <c r="K105" s="91" t="b">
        <v>0</v>
      </c>
      <c r="L105" s="91" t="b">
        <v>0</v>
      </c>
    </row>
    <row r="106" spans="1:12" ht="15">
      <c r="A106" s="91" t="s">
        <v>668</v>
      </c>
      <c r="B106" s="91" t="s">
        <v>815</v>
      </c>
      <c r="C106" s="91">
        <v>4</v>
      </c>
      <c r="D106" s="133">
        <v>0.013470614762601954</v>
      </c>
      <c r="E106" s="133">
        <v>1.1887722908147702</v>
      </c>
      <c r="F106" s="91" t="s">
        <v>592</v>
      </c>
      <c r="G106" s="91" t="b">
        <v>0</v>
      </c>
      <c r="H106" s="91" t="b">
        <v>0</v>
      </c>
      <c r="I106" s="91" t="b">
        <v>0</v>
      </c>
      <c r="J106" s="91" t="b">
        <v>0</v>
      </c>
      <c r="K106" s="91" t="b">
        <v>0</v>
      </c>
      <c r="L106" s="91" t="b">
        <v>0</v>
      </c>
    </row>
    <row r="107" spans="1:12" ht="15">
      <c r="A107" s="91" t="s">
        <v>815</v>
      </c>
      <c r="B107" s="91" t="s">
        <v>633</v>
      </c>
      <c r="C107" s="91">
        <v>4</v>
      </c>
      <c r="D107" s="133">
        <v>0.013470614762601954</v>
      </c>
      <c r="E107" s="133">
        <v>1.1887722908147702</v>
      </c>
      <c r="F107" s="91" t="s">
        <v>592</v>
      </c>
      <c r="G107" s="91" t="b">
        <v>0</v>
      </c>
      <c r="H107" s="91" t="b">
        <v>0</v>
      </c>
      <c r="I107" s="91" t="b">
        <v>0</v>
      </c>
      <c r="J107" s="91" t="b">
        <v>0</v>
      </c>
      <c r="K107" s="91" t="b">
        <v>0</v>
      </c>
      <c r="L107" s="91" t="b">
        <v>0</v>
      </c>
    </row>
    <row r="108" spans="1:12" ht="15">
      <c r="A108" s="91" t="s">
        <v>633</v>
      </c>
      <c r="B108" s="91" t="s">
        <v>234</v>
      </c>
      <c r="C108" s="91">
        <v>4</v>
      </c>
      <c r="D108" s="133">
        <v>0.013470614762601954</v>
      </c>
      <c r="E108" s="133">
        <v>0.8365897727034078</v>
      </c>
      <c r="F108" s="91" t="s">
        <v>592</v>
      </c>
      <c r="G108" s="91" t="b">
        <v>0</v>
      </c>
      <c r="H108" s="91" t="b">
        <v>0</v>
      </c>
      <c r="I108" s="91" t="b">
        <v>0</v>
      </c>
      <c r="J108" s="91" t="b">
        <v>0</v>
      </c>
      <c r="K108" s="91" t="b">
        <v>0</v>
      </c>
      <c r="L108" s="91" t="b">
        <v>0</v>
      </c>
    </row>
    <row r="109" spans="1:12" ht="15">
      <c r="A109" s="91" t="s">
        <v>234</v>
      </c>
      <c r="B109" s="91" t="s">
        <v>816</v>
      </c>
      <c r="C109" s="91">
        <v>4</v>
      </c>
      <c r="D109" s="133">
        <v>0.013470614762601954</v>
      </c>
      <c r="E109" s="133">
        <v>1.5409548089261327</v>
      </c>
      <c r="F109" s="91" t="s">
        <v>592</v>
      </c>
      <c r="G109" s="91" t="b">
        <v>0</v>
      </c>
      <c r="H109" s="91" t="b">
        <v>0</v>
      </c>
      <c r="I109" s="91" t="b">
        <v>0</v>
      </c>
      <c r="J109" s="91" t="b">
        <v>0</v>
      </c>
      <c r="K109" s="91" t="b">
        <v>0</v>
      </c>
      <c r="L109" s="91" t="b">
        <v>0</v>
      </c>
    </row>
    <row r="110" spans="1:12" ht="15">
      <c r="A110" s="91" t="s">
        <v>816</v>
      </c>
      <c r="B110" s="91" t="s">
        <v>817</v>
      </c>
      <c r="C110" s="91">
        <v>4</v>
      </c>
      <c r="D110" s="133">
        <v>0.013470614762601954</v>
      </c>
      <c r="E110" s="133">
        <v>1.5409548089261327</v>
      </c>
      <c r="F110" s="91" t="s">
        <v>592</v>
      </c>
      <c r="G110" s="91" t="b">
        <v>0</v>
      </c>
      <c r="H110" s="91" t="b">
        <v>0</v>
      </c>
      <c r="I110" s="91" t="b">
        <v>0</v>
      </c>
      <c r="J110" s="91" t="b">
        <v>0</v>
      </c>
      <c r="K110" s="91" t="b">
        <v>0</v>
      </c>
      <c r="L110" s="91" t="b">
        <v>0</v>
      </c>
    </row>
    <row r="111" spans="1:12" ht="15">
      <c r="A111" s="91" t="s">
        <v>817</v>
      </c>
      <c r="B111" s="91" t="s">
        <v>818</v>
      </c>
      <c r="C111" s="91">
        <v>4</v>
      </c>
      <c r="D111" s="133">
        <v>0.013470614762601954</v>
      </c>
      <c r="E111" s="133">
        <v>1.5409548089261327</v>
      </c>
      <c r="F111" s="91" t="s">
        <v>592</v>
      </c>
      <c r="G111" s="91" t="b">
        <v>0</v>
      </c>
      <c r="H111" s="91" t="b">
        <v>0</v>
      </c>
      <c r="I111" s="91" t="b">
        <v>0</v>
      </c>
      <c r="J111" s="91" t="b">
        <v>0</v>
      </c>
      <c r="K111" s="91" t="b">
        <v>0</v>
      </c>
      <c r="L111" s="91" t="b">
        <v>0</v>
      </c>
    </row>
    <row r="112" spans="1:12" ht="15">
      <c r="A112" s="91" t="s">
        <v>819</v>
      </c>
      <c r="B112" s="91" t="s">
        <v>820</v>
      </c>
      <c r="C112" s="91">
        <v>4</v>
      </c>
      <c r="D112" s="133">
        <v>0.013470614762601954</v>
      </c>
      <c r="E112" s="133">
        <v>1.5409548089261327</v>
      </c>
      <c r="F112" s="91" t="s">
        <v>592</v>
      </c>
      <c r="G112" s="91" t="b">
        <v>0</v>
      </c>
      <c r="H112" s="91" t="b">
        <v>0</v>
      </c>
      <c r="I112" s="91" t="b">
        <v>0</v>
      </c>
      <c r="J112" s="91" t="b">
        <v>0</v>
      </c>
      <c r="K112" s="91" t="b">
        <v>0</v>
      </c>
      <c r="L112" s="91" t="b">
        <v>0</v>
      </c>
    </row>
    <row r="113" spans="1:12" ht="15">
      <c r="A113" s="91" t="s">
        <v>820</v>
      </c>
      <c r="B113" s="91" t="s">
        <v>821</v>
      </c>
      <c r="C113" s="91">
        <v>4</v>
      </c>
      <c r="D113" s="133">
        <v>0.013470614762601954</v>
      </c>
      <c r="E113" s="133">
        <v>1.5409548089261327</v>
      </c>
      <c r="F113" s="91" t="s">
        <v>592</v>
      </c>
      <c r="G113" s="91" t="b">
        <v>0</v>
      </c>
      <c r="H113" s="91" t="b">
        <v>0</v>
      </c>
      <c r="I113" s="91" t="b">
        <v>0</v>
      </c>
      <c r="J113" s="91" t="b">
        <v>0</v>
      </c>
      <c r="K113" s="91" t="b">
        <v>0</v>
      </c>
      <c r="L113" s="91" t="b">
        <v>0</v>
      </c>
    </row>
    <row r="114" spans="1:12" ht="15">
      <c r="A114" s="91" t="s">
        <v>821</v>
      </c>
      <c r="B114" s="91" t="s">
        <v>822</v>
      </c>
      <c r="C114" s="91">
        <v>4</v>
      </c>
      <c r="D114" s="133">
        <v>0.013470614762601954</v>
      </c>
      <c r="E114" s="133">
        <v>1.5409548089261327</v>
      </c>
      <c r="F114" s="91" t="s">
        <v>592</v>
      </c>
      <c r="G114" s="91" t="b">
        <v>0</v>
      </c>
      <c r="H114" s="91" t="b">
        <v>0</v>
      </c>
      <c r="I114" s="91" t="b">
        <v>0</v>
      </c>
      <c r="J114" s="91" t="b">
        <v>0</v>
      </c>
      <c r="K114" s="91" t="b">
        <v>0</v>
      </c>
      <c r="L114" s="91" t="b">
        <v>0</v>
      </c>
    </row>
    <row r="115" spans="1:12" ht="15">
      <c r="A115" s="91" t="s">
        <v>822</v>
      </c>
      <c r="B115" s="91" t="s">
        <v>810</v>
      </c>
      <c r="C115" s="91">
        <v>4</v>
      </c>
      <c r="D115" s="133">
        <v>0.013470614762601954</v>
      </c>
      <c r="E115" s="133">
        <v>1.5409548089261327</v>
      </c>
      <c r="F115" s="91" t="s">
        <v>592</v>
      </c>
      <c r="G115" s="91" t="b">
        <v>0</v>
      </c>
      <c r="H115" s="91" t="b">
        <v>0</v>
      </c>
      <c r="I115" s="91" t="b">
        <v>0</v>
      </c>
      <c r="J115" s="91" t="b">
        <v>0</v>
      </c>
      <c r="K115" s="91" t="b">
        <v>0</v>
      </c>
      <c r="L115" s="91" t="b">
        <v>0</v>
      </c>
    </row>
    <row r="116" spans="1:12" ht="15">
      <c r="A116" s="91" t="s">
        <v>810</v>
      </c>
      <c r="B116" s="91" t="s">
        <v>823</v>
      </c>
      <c r="C116" s="91">
        <v>4</v>
      </c>
      <c r="D116" s="133">
        <v>0.013470614762601954</v>
      </c>
      <c r="E116" s="133">
        <v>1.5409548089261327</v>
      </c>
      <c r="F116" s="91" t="s">
        <v>592</v>
      </c>
      <c r="G116" s="91" t="b">
        <v>0</v>
      </c>
      <c r="H116" s="91" t="b">
        <v>0</v>
      </c>
      <c r="I116" s="91" t="b">
        <v>0</v>
      </c>
      <c r="J116" s="91" t="b">
        <v>0</v>
      </c>
      <c r="K116" s="91" t="b">
        <v>0</v>
      </c>
      <c r="L116" s="91" t="b">
        <v>0</v>
      </c>
    </row>
    <row r="117" spans="1:12" ht="15">
      <c r="A117" s="91" t="s">
        <v>823</v>
      </c>
      <c r="B117" s="91" t="s">
        <v>233</v>
      </c>
      <c r="C117" s="91">
        <v>4</v>
      </c>
      <c r="D117" s="133">
        <v>0.013470614762601954</v>
      </c>
      <c r="E117" s="133">
        <v>1.0290714479472582</v>
      </c>
      <c r="F117" s="91" t="s">
        <v>592</v>
      </c>
      <c r="G117" s="91" t="b">
        <v>0</v>
      </c>
      <c r="H117" s="91" t="b">
        <v>0</v>
      </c>
      <c r="I117" s="91" t="b">
        <v>0</v>
      </c>
      <c r="J117" s="91" t="b">
        <v>0</v>
      </c>
      <c r="K117" s="91" t="b">
        <v>0</v>
      </c>
      <c r="L117" s="91" t="b">
        <v>0</v>
      </c>
    </row>
    <row r="118" spans="1:12" ht="15">
      <c r="A118" s="91" t="s">
        <v>809</v>
      </c>
      <c r="B118" s="91" t="s">
        <v>234</v>
      </c>
      <c r="C118" s="91">
        <v>4</v>
      </c>
      <c r="D118" s="133">
        <v>0.013470614762601954</v>
      </c>
      <c r="E118" s="133">
        <v>1.091862277806714</v>
      </c>
      <c r="F118" s="91" t="s">
        <v>592</v>
      </c>
      <c r="G118" s="91" t="b">
        <v>0</v>
      </c>
      <c r="H118" s="91" t="b">
        <v>0</v>
      </c>
      <c r="I118" s="91" t="b">
        <v>0</v>
      </c>
      <c r="J118" s="91" t="b">
        <v>0</v>
      </c>
      <c r="K118" s="91" t="b">
        <v>0</v>
      </c>
      <c r="L118" s="91" t="b">
        <v>0</v>
      </c>
    </row>
    <row r="119" spans="1:12" ht="15">
      <c r="A119" s="91" t="s">
        <v>233</v>
      </c>
      <c r="B119" s="91" t="s">
        <v>743</v>
      </c>
      <c r="C119" s="91">
        <v>3</v>
      </c>
      <c r="D119" s="133">
        <v>0.012568857189220545</v>
      </c>
      <c r="E119" s="133">
        <v>1.0290714479472582</v>
      </c>
      <c r="F119" s="91" t="s">
        <v>592</v>
      </c>
      <c r="G119" s="91" t="b">
        <v>0</v>
      </c>
      <c r="H119" s="91" t="b">
        <v>0</v>
      </c>
      <c r="I119" s="91" t="b">
        <v>0</v>
      </c>
      <c r="J119" s="91" t="b">
        <v>0</v>
      </c>
      <c r="K119" s="91" t="b">
        <v>0</v>
      </c>
      <c r="L119" s="91" t="b">
        <v>0</v>
      </c>
    </row>
    <row r="120" spans="1:12" ht="15">
      <c r="A120" s="91" t="s">
        <v>632</v>
      </c>
      <c r="B120" s="91" t="s">
        <v>661</v>
      </c>
      <c r="C120" s="91">
        <v>2</v>
      </c>
      <c r="D120" s="133">
        <v>0</v>
      </c>
      <c r="E120" s="133">
        <v>1.0969100130080565</v>
      </c>
      <c r="F120" s="91" t="s">
        <v>593</v>
      </c>
      <c r="G120" s="91" t="b">
        <v>0</v>
      </c>
      <c r="H120" s="91" t="b">
        <v>0</v>
      </c>
      <c r="I120" s="91" t="b">
        <v>0</v>
      </c>
      <c r="J120" s="91" t="b">
        <v>0</v>
      </c>
      <c r="K120" s="91" t="b">
        <v>0</v>
      </c>
      <c r="L120" s="91" t="b">
        <v>0</v>
      </c>
    </row>
    <row r="121" spans="1:12" ht="15">
      <c r="A121" s="91" t="s">
        <v>661</v>
      </c>
      <c r="B121" s="91" t="s">
        <v>673</v>
      </c>
      <c r="C121" s="91">
        <v>2</v>
      </c>
      <c r="D121" s="133">
        <v>0</v>
      </c>
      <c r="E121" s="133">
        <v>1.0969100130080565</v>
      </c>
      <c r="F121" s="91" t="s">
        <v>593</v>
      </c>
      <c r="G121" s="91" t="b">
        <v>0</v>
      </c>
      <c r="H121" s="91" t="b">
        <v>0</v>
      </c>
      <c r="I121" s="91" t="b">
        <v>0</v>
      </c>
      <c r="J121" s="91" t="b">
        <v>0</v>
      </c>
      <c r="K121" s="91" t="b">
        <v>0</v>
      </c>
      <c r="L121" s="91" t="b">
        <v>0</v>
      </c>
    </row>
    <row r="122" spans="1:12" ht="15">
      <c r="A122" s="91" t="s">
        <v>673</v>
      </c>
      <c r="B122" s="91" t="s">
        <v>674</v>
      </c>
      <c r="C122" s="91">
        <v>2</v>
      </c>
      <c r="D122" s="133">
        <v>0</v>
      </c>
      <c r="E122" s="133">
        <v>1.0969100130080565</v>
      </c>
      <c r="F122" s="91" t="s">
        <v>593</v>
      </c>
      <c r="G122" s="91" t="b">
        <v>0</v>
      </c>
      <c r="H122" s="91" t="b">
        <v>0</v>
      </c>
      <c r="I122" s="91" t="b">
        <v>0</v>
      </c>
      <c r="J122" s="91" t="b">
        <v>0</v>
      </c>
      <c r="K122" s="91" t="b">
        <v>0</v>
      </c>
      <c r="L122" s="91" t="b">
        <v>0</v>
      </c>
    </row>
    <row r="123" spans="1:12" ht="15">
      <c r="A123" s="91" t="s">
        <v>674</v>
      </c>
      <c r="B123" s="91" t="s">
        <v>636</v>
      </c>
      <c r="C123" s="91">
        <v>2</v>
      </c>
      <c r="D123" s="133">
        <v>0</v>
      </c>
      <c r="E123" s="133">
        <v>1.0969100130080565</v>
      </c>
      <c r="F123" s="91" t="s">
        <v>593</v>
      </c>
      <c r="G123" s="91" t="b">
        <v>0</v>
      </c>
      <c r="H123" s="91" t="b">
        <v>0</v>
      </c>
      <c r="I123" s="91" t="b">
        <v>0</v>
      </c>
      <c r="J123" s="91" t="b">
        <v>0</v>
      </c>
      <c r="K123" s="91" t="b">
        <v>0</v>
      </c>
      <c r="L123" s="91" t="b">
        <v>0</v>
      </c>
    </row>
    <row r="124" spans="1:12" ht="15">
      <c r="A124" s="91" t="s">
        <v>636</v>
      </c>
      <c r="B124" s="91" t="s">
        <v>637</v>
      </c>
      <c r="C124" s="91">
        <v>2</v>
      </c>
      <c r="D124" s="133">
        <v>0</v>
      </c>
      <c r="E124" s="133">
        <v>1.0969100130080565</v>
      </c>
      <c r="F124" s="91" t="s">
        <v>593</v>
      </c>
      <c r="G124" s="91" t="b">
        <v>0</v>
      </c>
      <c r="H124" s="91" t="b">
        <v>0</v>
      </c>
      <c r="I124" s="91" t="b">
        <v>0</v>
      </c>
      <c r="J124" s="91" t="b">
        <v>0</v>
      </c>
      <c r="K124" s="91" t="b">
        <v>0</v>
      </c>
      <c r="L124" s="91" t="b">
        <v>0</v>
      </c>
    </row>
    <row r="125" spans="1:12" ht="15">
      <c r="A125" s="91" t="s">
        <v>637</v>
      </c>
      <c r="B125" s="91" t="s">
        <v>675</v>
      </c>
      <c r="C125" s="91">
        <v>2</v>
      </c>
      <c r="D125" s="133">
        <v>0</v>
      </c>
      <c r="E125" s="133">
        <v>1.0969100130080565</v>
      </c>
      <c r="F125" s="91" t="s">
        <v>593</v>
      </c>
      <c r="G125" s="91" t="b">
        <v>0</v>
      </c>
      <c r="H125" s="91" t="b">
        <v>0</v>
      </c>
      <c r="I125" s="91" t="b">
        <v>0</v>
      </c>
      <c r="J125" s="91" t="b">
        <v>0</v>
      </c>
      <c r="K125" s="91" t="b">
        <v>0</v>
      </c>
      <c r="L125" s="91" t="b">
        <v>0</v>
      </c>
    </row>
    <row r="126" spans="1:12" ht="15">
      <c r="A126" s="91" t="s">
        <v>675</v>
      </c>
      <c r="B126" s="91" t="s">
        <v>676</v>
      </c>
      <c r="C126" s="91">
        <v>2</v>
      </c>
      <c r="D126" s="133">
        <v>0</v>
      </c>
      <c r="E126" s="133">
        <v>1.0969100130080565</v>
      </c>
      <c r="F126" s="91" t="s">
        <v>593</v>
      </c>
      <c r="G126" s="91" t="b">
        <v>0</v>
      </c>
      <c r="H126" s="91" t="b">
        <v>0</v>
      </c>
      <c r="I126" s="91" t="b">
        <v>0</v>
      </c>
      <c r="J126" s="91" t="b">
        <v>0</v>
      </c>
      <c r="K126" s="91" t="b">
        <v>0</v>
      </c>
      <c r="L126" s="91" t="b">
        <v>0</v>
      </c>
    </row>
    <row r="127" spans="1:12" ht="15">
      <c r="A127" s="91" t="s">
        <v>676</v>
      </c>
      <c r="B127" s="91" t="s">
        <v>677</v>
      </c>
      <c r="C127" s="91">
        <v>2</v>
      </c>
      <c r="D127" s="133">
        <v>0</v>
      </c>
      <c r="E127" s="133">
        <v>1.0969100130080565</v>
      </c>
      <c r="F127" s="91" t="s">
        <v>593</v>
      </c>
      <c r="G127" s="91" t="b">
        <v>0</v>
      </c>
      <c r="H127" s="91" t="b">
        <v>0</v>
      </c>
      <c r="I127" s="91" t="b">
        <v>0</v>
      </c>
      <c r="J127" s="91" t="b">
        <v>0</v>
      </c>
      <c r="K127" s="91" t="b">
        <v>0</v>
      </c>
      <c r="L127" s="91" t="b">
        <v>0</v>
      </c>
    </row>
    <row r="128" spans="1:12" ht="15">
      <c r="A128" s="91" t="s">
        <v>679</v>
      </c>
      <c r="B128" s="91" t="s">
        <v>680</v>
      </c>
      <c r="C128" s="91">
        <v>2</v>
      </c>
      <c r="D128" s="133">
        <v>0</v>
      </c>
      <c r="E128" s="133">
        <v>1.2671717284030137</v>
      </c>
      <c r="F128" s="91" t="s">
        <v>594</v>
      </c>
      <c r="G128" s="91" t="b">
        <v>0</v>
      </c>
      <c r="H128" s="91" t="b">
        <v>0</v>
      </c>
      <c r="I128" s="91" t="b">
        <v>0</v>
      </c>
      <c r="J128" s="91" t="b">
        <v>0</v>
      </c>
      <c r="K128" s="91" t="b">
        <v>0</v>
      </c>
      <c r="L128" s="91" t="b">
        <v>0</v>
      </c>
    </row>
    <row r="129" spans="1:12" ht="15">
      <c r="A129" s="91" t="s">
        <v>680</v>
      </c>
      <c r="B129" s="91" t="s">
        <v>681</v>
      </c>
      <c r="C129" s="91">
        <v>2</v>
      </c>
      <c r="D129" s="133">
        <v>0</v>
      </c>
      <c r="E129" s="133">
        <v>1.2671717284030137</v>
      </c>
      <c r="F129" s="91" t="s">
        <v>594</v>
      </c>
      <c r="G129" s="91" t="b">
        <v>0</v>
      </c>
      <c r="H129" s="91" t="b">
        <v>0</v>
      </c>
      <c r="I129" s="91" t="b">
        <v>0</v>
      </c>
      <c r="J129" s="91" t="b">
        <v>0</v>
      </c>
      <c r="K129" s="91" t="b">
        <v>0</v>
      </c>
      <c r="L129" s="91" t="b">
        <v>0</v>
      </c>
    </row>
    <row r="130" spans="1:12" ht="15">
      <c r="A130" s="91" t="s">
        <v>681</v>
      </c>
      <c r="B130" s="91" t="s">
        <v>682</v>
      </c>
      <c r="C130" s="91">
        <v>2</v>
      </c>
      <c r="D130" s="133">
        <v>0</v>
      </c>
      <c r="E130" s="133">
        <v>1.2671717284030137</v>
      </c>
      <c r="F130" s="91" t="s">
        <v>594</v>
      </c>
      <c r="G130" s="91" t="b">
        <v>0</v>
      </c>
      <c r="H130" s="91" t="b">
        <v>0</v>
      </c>
      <c r="I130" s="91" t="b">
        <v>0</v>
      </c>
      <c r="J130" s="91" t="b">
        <v>0</v>
      </c>
      <c r="K130" s="91" t="b">
        <v>0</v>
      </c>
      <c r="L130" s="91" t="b">
        <v>0</v>
      </c>
    </row>
    <row r="131" spans="1:12" ht="15">
      <c r="A131" s="91" t="s">
        <v>682</v>
      </c>
      <c r="B131" s="91" t="s">
        <v>683</v>
      </c>
      <c r="C131" s="91">
        <v>2</v>
      </c>
      <c r="D131" s="133">
        <v>0</v>
      </c>
      <c r="E131" s="133">
        <v>1.2671717284030137</v>
      </c>
      <c r="F131" s="91" t="s">
        <v>594</v>
      </c>
      <c r="G131" s="91" t="b">
        <v>0</v>
      </c>
      <c r="H131" s="91" t="b">
        <v>0</v>
      </c>
      <c r="I131" s="91" t="b">
        <v>0</v>
      </c>
      <c r="J131" s="91" t="b">
        <v>0</v>
      </c>
      <c r="K131" s="91" t="b">
        <v>0</v>
      </c>
      <c r="L131" s="91" t="b">
        <v>0</v>
      </c>
    </row>
    <row r="132" spans="1:12" ht="15">
      <c r="A132" s="91" t="s">
        <v>683</v>
      </c>
      <c r="B132" s="91" t="s">
        <v>684</v>
      </c>
      <c r="C132" s="91">
        <v>2</v>
      </c>
      <c r="D132" s="133">
        <v>0</v>
      </c>
      <c r="E132" s="133">
        <v>1.2671717284030137</v>
      </c>
      <c r="F132" s="91" t="s">
        <v>594</v>
      </c>
      <c r="G132" s="91" t="b">
        <v>0</v>
      </c>
      <c r="H132" s="91" t="b">
        <v>0</v>
      </c>
      <c r="I132" s="91" t="b">
        <v>0</v>
      </c>
      <c r="J132" s="91" t="b">
        <v>0</v>
      </c>
      <c r="K132" s="91" t="b">
        <v>0</v>
      </c>
      <c r="L132" s="91" t="b">
        <v>0</v>
      </c>
    </row>
    <row r="133" spans="1:12" ht="15">
      <c r="A133" s="91" t="s">
        <v>684</v>
      </c>
      <c r="B133" s="91" t="s">
        <v>685</v>
      </c>
      <c r="C133" s="91">
        <v>2</v>
      </c>
      <c r="D133" s="133">
        <v>0</v>
      </c>
      <c r="E133" s="133">
        <v>1.2671717284030137</v>
      </c>
      <c r="F133" s="91" t="s">
        <v>594</v>
      </c>
      <c r="G133" s="91" t="b">
        <v>0</v>
      </c>
      <c r="H133" s="91" t="b">
        <v>0</v>
      </c>
      <c r="I133" s="91" t="b">
        <v>0</v>
      </c>
      <c r="J133" s="91" t="b">
        <v>0</v>
      </c>
      <c r="K133" s="91" t="b">
        <v>0</v>
      </c>
      <c r="L133" s="91" t="b">
        <v>0</v>
      </c>
    </row>
    <row r="134" spans="1:12" ht="15">
      <c r="A134" s="91" t="s">
        <v>685</v>
      </c>
      <c r="B134" s="91" t="s">
        <v>236</v>
      </c>
      <c r="C134" s="91">
        <v>2</v>
      </c>
      <c r="D134" s="133">
        <v>0</v>
      </c>
      <c r="E134" s="133">
        <v>1.2671717284030137</v>
      </c>
      <c r="F134" s="91" t="s">
        <v>594</v>
      </c>
      <c r="G134" s="91" t="b">
        <v>0</v>
      </c>
      <c r="H134" s="91" t="b">
        <v>0</v>
      </c>
      <c r="I134" s="91" t="b">
        <v>0</v>
      </c>
      <c r="J134" s="91" t="b">
        <v>0</v>
      </c>
      <c r="K134" s="91" t="b">
        <v>0</v>
      </c>
      <c r="L134" s="91" t="b">
        <v>0</v>
      </c>
    </row>
    <row r="135" spans="1:12" ht="15">
      <c r="A135" s="91" t="s">
        <v>236</v>
      </c>
      <c r="B135" s="91" t="s">
        <v>686</v>
      </c>
      <c r="C135" s="91">
        <v>2</v>
      </c>
      <c r="D135" s="133">
        <v>0</v>
      </c>
      <c r="E135" s="133">
        <v>1.2671717284030137</v>
      </c>
      <c r="F135" s="91" t="s">
        <v>594</v>
      </c>
      <c r="G135" s="91" t="b">
        <v>0</v>
      </c>
      <c r="H135" s="91" t="b">
        <v>0</v>
      </c>
      <c r="I135" s="91" t="b">
        <v>0</v>
      </c>
      <c r="J135" s="91" t="b">
        <v>1</v>
      </c>
      <c r="K135" s="91" t="b">
        <v>0</v>
      </c>
      <c r="L135" s="91" t="b">
        <v>0</v>
      </c>
    </row>
    <row r="136" spans="1:12" ht="15">
      <c r="A136" s="91" t="s">
        <v>686</v>
      </c>
      <c r="B136" s="91" t="s">
        <v>687</v>
      </c>
      <c r="C136" s="91">
        <v>2</v>
      </c>
      <c r="D136" s="133">
        <v>0</v>
      </c>
      <c r="E136" s="133">
        <v>1.2671717284030137</v>
      </c>
      <c r="F136" s="91" t="s">
        <v>594</v>
      </c>
      <c r="G136" s="91" t="b">
        <v>1</v>
      </c>
      <c r="H136" s="91" t="b">
        <v>0</v>
      </c>
      <c r="I136" s="91" t="b">
        <v>0</v>
      </c>
      <c r="J136" s="91" t="b">
        <v>0</v>
      </c>
      <c r="K136" s="91" t="b">
        <v>0</v>
      </c>
      <c r="L136" s="91" t="b">
        <v>0</v>
      </c>
    </row>
    <row r="137" spans="1:12" ht="15">
      <c r="A137" s="91" t="s">
        <v>687</v>
      </c>
      <c r="B137" s="91" t="s">
        <v>827</v>
      </c>
      <c r="C137" s="91">
        <v>2</v>
      </c>
      <c r="D137" s="133">
        <v>0</v>
      </c>
      <c r="E137" s="133">
        <v>1.2671717284030137</v>
      </c>
      <c r="F137" s="91" t="s">
        <v>594</v>
      </c>
      <c r="G137" s="91" t="b">
        <v>0</v>
      </c>
      <c r="H137" s="91" t="b">
        <v>0</v>
      </c>
      <c r="I137" s="91" t="b">
        <v>0</v>
      </c>
      <c r="J137" s="91" t="b">
        <v>0</v>
      </c>
      <c r="K137" s="91" t="b">
        <v>0</v>
      </c>
      <c r="L137" s="91" t="b">
        <v>0</v>
      </c>
    </row>
    <row r="138" spans="1:12" ht="15">
      <c r="A138" s="91" t="s">
        <v>634</v>
      </c>
      <c r="B138" s="91" t="s">
        <v>631</v>
      </c>
      <c r="C138" s="91">
        <v>2</v>
      </c>
      <c r="D138" s="133">
        <v>0</v>
      </c>
      <c r="E138" s="133">
        <v>1.2671717284030137</v>
      </c>
      <c r="F138" s="91" t="s">
        <v>594</v>
      </c>
      <c r="G138" s="91" t="b">
        <v>0</v>
      </c>
      <c r="H138" s="91" t="b">
        <v>0</v>
      </c>
      <c r="I138" s="91" t="b">
        <v>0</v>
      </c>
      <c r="J138" s="91" t="b">
        <v>0</v>
      </c>
      <c r="K138" s="91" t="b">
        <v>0</v>
      </c>
      <c r="L138" s="91" t="b">
        <v>0</v>
      </c>
    </row>
    <row r="139" spans="1:12" ht="15">
      <c r="A139" s="91" t="s">
        <v>631</v>
      </c>
      <c r="B139" s="91" t="s">
        <v>635</v>
      </c>
      <c r="C139" s="91">
        <v>2</v>
      </c>
      <c r="D139" s="133">
        <v>0</v>
      </c>
      <c r="E139" s="133">
        <v>1.2671717284030137</v>
      </c>
      <c r="F139" s="91" t="s">
        <v>594</v>
      </c>
      <c r="G139" s="91" t="b">
        <v>0</v>
      </c>
      <c r="H139" s="91" t="b">
        <v>0</v>
      </c>
      <c r="I139" s="91" t="b">
        <v>0</v>
      </c>
      <c r="J139" s="91" t="b">
        <v>0</v>
      </c>
      <c r="K139" s="91" t="b">
        <v>0</v>
      </c>
      <c r="L13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590</v>
      </c>
      <c r="BB2" s="13" t="s">
        <v>600</v>
      </c>
      <c r="BC2" s="13" t="s">
        <v>601</v>
      </c>
      <c r="BD2" s="67" t="s">
        <v>849</v>
      </c>
      <c r="BE2" s="67" t="s">
        <v>850</v>
      </c>
      <c r="BF2" s="67" t="s">
        <v>851</v>
      </c>
      <c r="BG2" s="67" t="s">
        <v>852</v>
      </c>
      <c r="BH2" s="67" t="s">
        <v>853</v>
      </c>
      <c r="BI2" s="67" t="s">
        <v>854</v>
      </c>
      <c r="BJ2" s="67" t="s">
        <v>855</v>
      </c>
      <c r="BK2" s="67" t="s">
        <v>856</v>
      </c>
      <c r="BL2" s="67" t="s">
        <v>857</v>
      </c>
    </row>
    <row r="3" spans="1:64" ht="15" customHeight="1">
      <c r="A3" s="84" t="s">
        <v>212</v>
      </c>
      <c r="B3" s="84" t="s">
        <v>224</v>
      </c>
      <c r="C3" s="53"/>
      <c r="D3" s="54"/>
      <c r="E3" s="65"/>
      <c r="F3" s="55"/>
      <c r="G3" s="53"/>
      <c r="H3" s="57"/>
      <c r="I3" s="56"/>
      <c r="J3" s="56"/>
      <c r="K3" s="36" t="s">
        <v>65</v>
      </c>
      <c r="L3" s="62">
        <v>3</v>
      </c>
      <c r="M3" s="62"/>
      <c r="N3" s="63"/>
      <c r="O3" s="85" t="s">
        <v>237</v>
      </c>
      <c r="P3" s="87">
        <v>43448.64858796296</v>
      </c>
      <c r="Q3" s="85" t="s">
        <v>238</v>
      </c>
      <c r="R3" s="89" t="s">
        <v>260</v>
      </c>
      <c r="S3" s="85" t="s">
        <v>266</v>
      </c>
      <c r="T3" s="85"/>
      <c r="U3" s="85"/>
      <c r="V3" s="89" t="s">
        <v>279</v>
      </c>
      <c r="W3" s="87">
        <v>43448.64858796296</v>
      </c>
      <c r="X3" s="89" t="s">
        <v>290</v>
      </c>
      <c r="Y3" s="85"/>
      <c r="Z3" s="85"/>
      <c r="AA3" s="91" t="s">
        <v>312</v>
      </c>
      <c r="AB3" s="85"/>
      <c r="AC3" s="85" t="b">
        <v>0</v>
      </c>
      <c r="AD3" s="85">
        <v>1</v>
      </c>
      <c r="AE3" s="91" t="s">
        <v>334</v>
      </c>
      <c r="AF3" s="85" t="b">
        <v>1</v>
      </c>
      <c r="AG3" s="85" t="s">
        <v>335</v>
      </c>
      <c r="AH3" s="85"/>
      <c r="AI3" s="91" t="s">
        <v>336</v>
      </c>
      <c r="AJ3" s="85" t="b">
        <v>0</v>
      </c>
      <c r="AK3" s="85">
        <v>1</v>
      </c>
      <c r="AL3" s="91" t="s">
        <v>334</v>
      </c>
      <c r="AM3" s="85" t="s">
        <v>337</v>
      </c>
      <c r="AN3" s="85" t="b">
        <v>0</v>
      </c>
      <c r="AO3" s="91" t="s">
        <v>312</v>
      </c>
      <c r="AP3" s="85" t="s">
        <v>343</v>
      </c>
      <c r="AQ3" s="85">
        <v>0</v>
      </c>
      <c r="AR3" s="85">
        <v>0</v>
      </c>
      <c r="AS3" s="85" t="s">
        <v>344</v>
      </c>
      <c r="AT3" s="85" t="s">
        <v>345</v>
      </c>
      <c r="AU3" s="85" t="s">
        <v>346</v>
      </c>
      <c r="AV3" s="85" t="s">
        <v>347</v>
      </c>
      <c r="AW3" s="85" t="s">
        <v>348</v>
      </c>
      <c r="AX3" s="85" t="s">
        <v>349</v>
      </c>
      <c r="AY3" s="85" t="s">
        <v>350</v>
      </c>
      <c r="AZ3" s="89" t="s">
        <v>351</v>
      </c>
      <c r="BA3">
        <v>1</v>
      </c>
      <c r="BB3" s="85" t="str">
        <f>REPLACE(INDEX(GroupVertices[Group],MATCH(Edges24[[#This Row],[Vertex 1]],GroupVertices[Vertex],0)),1,1,"")</f>
        <v>1</v>
      </c>
      <c r="BC3" s="85" t="str">
        <f>REPLACE(INDEX(GroupVertices[Group],MATCH(Edges24[[#This Row],[Vertex 2]],GroupVertices[Vertex],0)),1,1,"")</f>
        <v>1</v>
      </c>
      <c r="BD3" s="51"/>
      <c r="BE3" s="52"/>
      <c r="BF3" s="51"/>
      <c r="BG3" s="52"/>
      <c r="BH3" s="51"/>
      <c r="BI3" s="52"/>
      <c r="BJ3" s="51"/>
      <c r="BK3" s="52"/>
      <c r="BL3" s="51"/>
    </row>
    <row r="4" spans="1:64" ht="15" customHeight="1">
      <c r="A4" s="84" t="s">
        <v>213</v>
      </c>
      <c r="B4" s="84" t="s">
        <v>227</v>
      </c>
      <c r="C4" s="53"/>
      <c r="D4" s="54"/>
      <c r="E4" s="65"/>
      <c r="F4" s="55"/>
      <c r="G4" s="53"/>
      <c r="H4" s="57"/>
      <c r="I4" s="56"/>
      <c r="J4" s="56"/>
      <c r="K4" s="36" t="s">
        <v>65</v>
      </c>
      <c r="L4" s="83">
        <v>6</v>
      </c>
      <c r="M4" s="83"/>
      <c r="N4" s="63"/>
      <c r="O4" s="86" t="s">
        <v>237</v>
      </c>
      <c r="P4" s="88">
        <v>43448.543599537035</v>
      </c>
      <c r="Q4" s="86" t="s">
        <v>239</v>
      </c>
      <c r="R4" s="90" t="s">
        <v>261</v>
      </c>
      <c r="S4" s="86" t="s">
        <v>267</v>
      </c>
      <c r="T4" s="86" t="s">
        <v>270</v>
      </c>
      <c r="U4" s="86"/>
      <c r="V4" s="90" t="s">
        <v>280</v>
      </c>
      <c r="W4" s="88">
        <v>43448.543599537035</v>
      </c>
      <c r="X4" s="90" t="s">
        <v>291</v>
      </c>
      <c r="Y4" s="86"/>
      <c r="Z4" s="86"/>
      <c r="AA4" s="92" t="s">
        <v>313</v>
      </c>
      <c r="AB4" s="86"/>
      <c r="AC4" s="86" t="b">
        <v>0</v>
      </c>
      <c r="AD4" s="86">
        <v>4</v>
      </c>
      <c r="AE4" s="92" t="s">
        <v>334</v>
      </c>
      <c r="AF4" s="86" t="b">
        <v>0</v>
      </c>
      <c r="AG4" s="86" t="s">
        <v>335</v>
      </c>
      <c r="AH4" s="86"/>
      <c r="AI4" s="92" t="s">
        <v>334</v>
      </c>
      <c r="AJ4" s="86" t="b">
        <v>0</v>
      </c>
      <c r="AK4" s="86">
        <v>2</v>
      </c>
      <c r="AL4" s="92" t="s">
        <v>334</v>
      </c>
      <c r="AM4" s="86" t="s">
        <v>338</v>
      </c>
      <c r="AN4" s="86" t="b">
        <v>0</v>
      </c>
      <c r="AO4" s="92" t="s">
        <v>313</v>
      </c>
      <c r="AP4" s="86" t="s">
        <v>343</v>
      </c>
      <c r="AQ4" s="86">
        <v>0</v>
      </c>
      <c r="AR4" s="86">
        <v>0</v>
      </c>
      <c r="AS4" s="86"/>
      <c r="AT4" s="86"/>
      <c r="AU4" s="86"/>
      <c r="AV4" s="86"/>
      <c r="AW4" s="86"/>
      <c r="AX4" s="86"/>
      <c r="AY4" s="86"/>
      <c r="AZ4" s="86"/>
      <c r="BA4">
        <v>1</v>
      </c>
      <c r="BB4" s="85" t="str">
        <f>REPLACE(INDEX(GroupVertices[Group],MATCH(Edges24[[#This Row],[Vertex 1]],GroupVertices[Vertex],0)),1,1,"")</f>
        <v>3</v>
      </c>
      <c r="BC4" s="85" t="str">
        <f>REPLACE(INDEX(GroupVertices[Group],MATCH(Edges24[[#This Row],[Vertex 2]],GroupVertices[Vertex],0)),1,1,"")</f>
        <v>3</v>
      </c>
      <c r="BD4" s="51"/>
      <c r="BE4" s="52"/>
      <c r="BF4" s="51"/>
      <c r="BG4" s="52"/>
      <c r="BH4" s="51"/>
      <c r="BI4" s="52"/>
      <c r="BJ4" s="51"/>
      <c r="BK4" s="52"/>
      <c r="BL4" s="51"/>
    </row>
    <row r="5" spans="1:64" ht="15">
      <c r="A5" s="84" t="s">
        <v>214</v>
      </c>
      <c r="B5" s="84" t="s">
        <v>229</v>
      </c>
      <c r="C5" s="53"/>
      <c r="D5" s="54"/>
      <c r="E5" s="65"/>
      <c r="F5" s="55"/>
      <c r="G5" s="53"/>
      <c r="H5" s="57"/>
      <c r="I5" s="56"/>
      <c r="J5" s="56"/>
      <c r="K5" s="36" t="s">
        <v>65</v>
      </c>
      <c r="L5" s="83">
        <v>9</v>
      </c>
      <c r="M5" s="83"/>
      <c r="N5" s="63"/>
      <c r="O5" s="86" t="s">
        <v>237</v>
      </c>
      <c r="P5" s="88">
        <v>43449.827199074076</v>
      </c>
      <c r="Q5" s="86" t="s">
        <v>240</v>
      </c>
      <c r="R5" s="86"/>
      <c r="S5" s="86"/>
      <c r="T5" s="86"/>
      <c r="U5" s="86"/>
      <c r="V5" s="90" t="s">
        <v>281</v>
      </c>
      <c r="W5" s="88">
        <v>43449.827199074076</v>
      </c>
      <c r="X5" s="90" t="s">
        <v>292</v>
      </c>
      <c r="Y5" s="86"/>
      <c r="Z5" s="86"/>
      <c r="AA5" s="92" t="s">
        <v>314</v>
      </c>
      <c r="AB5" s="86"/>
      <c r="AC5" s="86" t="b">
        <v>0</v>
      </c>
      <c r="AD5" s="86">
        <v>0</v>
      </c>
      <c r="AE5" s="92" t="s">
        <v>334</v>
      </c>
      <c r="AF5" s="86" t="b">
        <v>1</v>
      </c>
      <c r="AG5" s="86" t="s">
        <v>335</v>
      </c>
      <c r="AH5" s="86"/>
      <c r="AI5" s="92" t="s">
        <v>336</v>
      </c>
      <c r="AJ5" s="86" t="b">
        <v>0</v>
      </c>
      <c r="AK5" s="86">
        <v>1</v>
      </c>
      <c r="AL5" s="92" t="s">
        <v>312</v>
      </c>
      <c r="AM5" s="86" t="s">
        <v>337</v>
      </c>
      <c r="AN5" s="86" t="b">
        <v>0</v>
      </c>
      <c r="AO5" s="92" t="s">
        <v>312</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215</v>
      </c>
      <c r="B6" s="84" t="s">
        <v>213</v>
      </c>
      <c r="C6" s="53"/>
      <c r="D6" s="54"/>
      <c r="E6" s="65"/>
      <c r="F6" s="55"/>
      <c r="G6" s="53"/>
      <c r="H6" s="57"/>
      <c r="I6" s="56"/>
      <c r="J6" s="56"/>
      <c r="K6" s="36" t="s">
        <v>66</v>
      </c>
      <c r="L6" s="83">
        <v>19</v>
      </c>
      <c r="M6" s="83"/>
      <c r="N6" s="63"/>
      <c r="O6" s="86" t="s">
        <v>237</v>
      </c>
      <c r="P6" s="88">
        <v>43450.468506944446</v>
      </c>
      <c r="Q6" s="86" t="s">
        <v>241</v>
      </c>
      <c r="R6" s="86"/>
      <c r="S6" s="86"/>
      <c r="T6" s="86" t="s">
        <v>271</v>
      </c>
      <c r="U6" s="86"/>
      <c r="V6" s="90" t="s">
        <v>282</v>
      </c>
      <c r="W6" s="88">
        <v>43450.468506944446</v>
      </c>
      <c r="X6" s="90" t="s">
        <v>293</v>
      </c>
      <c r="Y6" s="86"/>
      <c r="Z6" s="86"/>
      <c r="AA6" s="92" t="s">
        <v>315</v>
      </c>
      <c r="AB6" s="86"/>
      <c r="AC6" s="86" t="b">
        <v>0</v>
      </c>
      <c r="AD6" s="86">
        <v>0</v>
      </c>
      <c r="AE6" s="92" t="s">
        <v>334</v>
      </c>
      <c r="AF6" s="86" t="b">
        <v>0</v>
      </c>
      <c r="AG6" s="86" t="s">
        <v>335</v>
      </c>
      <c r="AH6" s="86"/>
      <c r="AI6" s="92" t="s">
        <v>334</v>
      </c>
      <c r="AJ6" s="86" t="b">
        <v>0</v>
      </c>
      <c r="AK6" s="86">
        <v>2</v>
      </c>
      <c r="AL6" s="92" t="s">
        <v>313</v>
      </c>
      <c r="AM6" s="86" t="s">
        <v>339</v>
      </c>
      <c r="AN6" s="86" t="b">
        <v>0</v>
      </c>
      <c r="AO6" s="92" t="s">
        <v>313</v>
      </c>
      <c r="AP6" s="86" t="s">
        <v>176</v>
      </c>
      <c r="AQ6" s="86">
        <v>0</v>
      </c>
      <c r="AR6" s="86">
        <v>0</v>
      </c>
      <c r="AS6" s="86"/>
      <c r="AT6" s="86"/>
      <c r="AU6" s="86"/>
      <c r="AV6" s="86"/>
      <c r="AW6" s="86"/>
      <c r="AX6" s="86"/>
      <c r="AY6" s="86"/>
      <c r="AZ6" s="86"/>
      <c r="BA6">
        <v>1</v>
      </c>
      <c r="BB6" s="85" t="str">
        <f>REPLACE(INDEX(GroupVertices[Group],MATCH(Edges24[[#This Row],[Vertex 1]],GroupVertices[Vertex],0)),1,1,"")</f>
        <v>3</v>
      </c>
      <c r="BC6" s="85" t="str">
        <f>REPLACE(INDEX(GroupVertices[Group],MATCH(Edges24[[#This Row],[Vertex 2]],GroupVertices[Vertex],0)),1,1,"")</f>
        <v>3</v>
      </c>
      <c r="BD6" s="51">
        <v>1</v>
      </c>
      <c r="BE6" s="52">
        <v>4.761904761904762</v>
      </c>
      <c r="BF6" s="51">
        <v>0</v>
      </c>
      <c r="BG6" s="52">
        <v>0</v>
      </c>
      <c r="BH6" s="51">
        <v>0</v>
      </c>
      <c r="BI6" s="52">
        <v>0</v>
      </c>
      <c r="BJ6" s="51">
        <v>20</v>
      </c>
      <c r="BK6" s="52">
        <v>95.23809523809524</v>
      </c>
      <c r="BL6" s="51">
        <v>21</v>
      </c>
    </row>
    <row r="7" spans="1:64" ht="15">
      <c r="A7" s="84" t="s">
        <v>216</v>
      </c>
      <c r="B7" s="84" t="s">
        <v>232</v>
      </c>
      <c r="C7" s="53"/>
      <c r="D7" s="54"/>
      <c r="E7" s="65"/>
      <c r="F7" s="55"/>
      <c r="G7" s="53"/>
      <c r="H7" s="57"/>
      <c r="I7" s="56"/>
      <c r="J7" s="56"/>
      <c r="K7" s="36" t="s">
        <v>65</v>
      </c>
      <c r="L7" s="83">
        <v>20</v>
      </c>
      <c r="M7" s="83"/>
      <c r="N7" s="63"/>
      <c r="O7" s="86" t="s">
        <v>237</v>
      </c>
      <c r="P7" s="88">
        <v>43453.39957175926</v>
      </c>
      <c r="Q7" s="86" t="s">
        <v>242</v>
      </c>
      <c r="R7" s="86"/>
      <c r="S7" s="86"/>
      <c r="T7" s="86"/>
      <c r="U7" s="86"/>
      <c r="V7" s="90" t="s">
        <v>283</v>
      </c>
      <c r="W7" s="88">
        <v>43453.39957175926</v>
      </c>
      <c r="X7" s="90" t="s">
        <v>294</v>
      </c>
      <c r="Y7" s="86"/>
      <c r="Z7" s="86"/>
      <c r="AA7" s="92" t="s">
        <v>316</v>
      </c>
      <c r="AB7" s="86"/>
      <c r="AC7" s="86" t="b">
        <v>0</v>
      </c>
      <c r="AD7" s="86">
        <v>0</v>
      </c>
      <c r="AE7" s="92" t="s">
        <v>334</v>
      </c>
      <c r="AF7" s="86" t="b">
        <v>0</v>
      </c>
      <c r="AG7" s="86" t="s">
        <v>335</v>
      </c>
      <c r="AH7" s="86"/>
      <c r="AI7" s="92" t="s">
        <v>334</v>
      </c>
      <c r="AJ7" s="86" t="b">
        <v>0</v>
      </c>
      <c r="AK7" s="86">
        <v>1</v>
      </c>
      <c r="AL7" s="92" t="s">
        <v>327</v>
      </c>
      <c r="AM7" s="86" t="s">
        <v>340</v>
      </c>
      <c r="AN7" s="86" t="b">
        <v>0</v>
      </c>
      <c r="AO7" s="92" t="s">
        <v>327</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217</v>
      </c>
      <c r="B8" s="84" t="s">
        <v>233</v>
      </c>
      <c r="C8" s="53"/>
      <c r="D8" s="54"/>
      <c r="E8" s="65"/>
      <c r="F8" s="55"/>
      <c r="G8" s="53"/>
      <c r="H8" s="57"/>
      <c r="I8" s="56"/>
      <c r="J8" s="56"/>
      <c r="K8" s="36" t="s">
        <v>65</v>
      </c>
      <c r="L8" s="83">
        <v>23</v>
      </c>
      <c r="M8" s="83"/>
      <c r="N8" s="63"/>
      <c r="O8" s="86" t="s">
        <v>237</v>
      </c>
      <c r="P8" s="88">
        <v>43452.46534722222</v>
      </c>
      <c r="Q8" s="86" t="s">
        <v>243</v>
      </c>
      <c r="R8" s="90" t="s">
        <v>262</v>
      </c>
      <c r="S8" s="86" t="s">
        <v>268</v>
      </c>
      <c r="T8" s="86"/>
      <c r="U8" s="86"/>
      <c r="V8" s="90" t="s">
        <v>284</v>
      </c>
      <c r="W8" s="88">
        <v>43452.46534722222</v>
      </c>
      <c r="X8" s="90" t="s">
        <v>295</v>
      </c>
      <c r="Y8" s="86"/>
      <c r="Z8" s="86"/>
      <c r="AA8" s="92" t="s">
        <v>317</v>
      </c>
      <c r="AB8" s="86"/>
      <c r="AC8" s="86" t="b">
        <v>0</v>
      </c>
      <c r="AD8" s="86">
        <v>0</v>
      </c>
      <c r="AE8" s="92" t="s">
        <v>334</v>
      </c>
      <c r="AF8" s="86" t="b">
        <v>0</v>
      </c>
      <c r="AG8" s="86" t="s">
        <v>335</v>
      </c>
      <c r="AH8" s="86"/>
      <c r="AI8" s="92" t="s">
        <v>334</v>
      </c>
      <c r="AJ8" s="86" t="b">
        <v>0</v>
      </c>
      <c r="AK8" s="86">
        <v>0</v>
      </c>
      <c r="AL8" s="92" t="s">
        <v>334</v>
      </c>
      <c r="AM8" s="86" t="s">
        <v>341</v>
      </c>
      <c r="AN8" s="86" t="b">
        <v>0</v>
      </c>
      <c r="AO8" s="92" t="s">
        <v>317</v>
      </c>
      <c r="AP8" s="86" t="s">
        <v>176</v>
      </c>
      <c r="AQ8" s="86">
        <v>0</v>
      </c>
      <c r="AR8" s="86">
        <v>0</v>
      </c>
      <c r="AS8" s="86"/>
      <c r="AT8" s="86"/>
      <c r="AU8" s="86"/>
      <c r="AV8" s="86"/>
      <c r="AW8" s="86"/>
      <c r="AX8" s="86"/>
      <c r="AY8" s="86"/>
      <c r="AZ8" s="86"/>
      <c r="BA8">
        <v>3</v>
      </c>
      <c r="BB8" s="85" t="str">
        <f>REPLACE(INDEX(GroupVertices[Group],MATCH(Edges24[[#This Row],[Vertex 1]],GroupVertices[Vertex],0)),1,1,"")</f>
        <v>2</v>
      </c>
      <c r="BC8" s="85" t="str">
        <f>REPLACE(INDEX(GroupVertices[Group],MATCH(Edges24[[#This Row],[Vertex 2]],GroupVertices[Vertex],0)),1,1,"")</f>
        <v>2</v>
      </c>
      <c r="BD8" s="51">
        <v>0</v>
      </c>
      <c r="BE8" s="52">
        <v>0</v>
      </c>
      <c r="BF8" s="51">
        <v>0</v>
      </c>
      <c r="BG8" s="52">
        <v>0</v>
      </c>
      <c r="BH8" s="51">
        <v>0</v>
      </c>
      <c r="BI8" s="52">
        <v>0</v>
      </c>
      <c r="BJ8" s="51">
        <v>18</v>
      </c>
      <c r="BK8" s="52">
        <v>100</v>
      </c>
      <c r="BL8" s="51">
        <v>18</v>
      </c>
    </row>
    <row r="9" spans="1:64" ht="15">
      <c r="A9" s="84" t="s">
        <v>217</v>
      </c>
      <c r="B9" s="84" t="s">
        <v>234</v>
      </c>
      <c r="C9" s="53"/>
      <c r="D9" s="54"/>
      <c r="E9" s="65"/>
      <c r="F9" s="55"/>
      <c r="G9" s="53"/>
      <c r="H9" s="57"/>
      <c r="I9" s="56"/>
      <c r="J9" s="56"/>
      <c r="K9" s="36" t="s">
        <v>65</v>
      </c>
      <c r="L9" s="83">
        <v>24</v>
      </c>
      <c r="M9" s="83"/>
      <c r="N9" s="63"/>
      <c r="O9" s="86" t="s">
        <v>237</v>
      </c>
      <c r="P9" s="88">
        <v>43453.46532407407</v>
      </c>
      <c r="Q9" s="86" t="s">
        <v>244</v>
      </c>
      <c r="R9" s="90" t="s">
        <v>262</v>
      </c>
      <c r="S9" s="86" t="s">
        <v>268</v>
      </c>
      <c r="T9" s="86"/>
      <c r="U9" s="86"/>
      <c r="V9" s="90" t="s">
        <v>284</v>
      </c>
      <c r="W9" s="88">
        <v>43453.46532407407</v>
      </c>
      <c r="X9" s="90" t="s">
        <v>296</v>
      </c>
      <c r="Y9" s="86"/>
      <c r="Z9" s="86"/>
      <c r="AA9" s="92" t="s">
        <v>318</v>
      </c>
      <c r="AB9" s="86"/>
      <c r="AC9" s="86" t="b">
        <v>0</v>
      </c>
      <c r="AD9" s="86">
        <v>0</v>
      </c>
      <c r="AE9" s="92" t="s">
        <v>334</v>
      </c>
      <c r="AF9" s="86" t="b">
        <v>0</v>
      </c>
      <c r="AG9" s="86" t="s">
        <v>335</v>
      </c>
      <c r="AH9" s="86"/>
      <c r="AI9" s="92" t="s">
        <v>334</v>
      </c>
      <c r="AJ9" s="86" t="b">
        <v>0</v>
      </c>
      <c r="AK9" s="86">
        <v>0</v>
      </c>
      <c r="AL9" s="92" t="s">
        <v>334</v>
      </c>
      <c r="AM9" s="86" t="s">
        <v>341</v>
      </c>
      <c r="AN9" s="86" t="b">
        <v>0</v>
      </c>
      <c r="AO9" s="92" t="s">
        <v>318</v>
      </c>
      <c r="AP9" s="86" t="s">
        <v>176</v>
      </c>
      <c r="AQ9" s="86">
        <v>0</v>
      </c>
      <c r="AR9" s="86">
        <v>0</v>
      </c>
      <c r="AS9" s="86"/>
      <c r="AT9" s="86"/>
      <c r="AU9" s="86"/>
      <c r="AV9" s="86"/>
      <c r="AW9" s="86"/>
      <c r="AX9" s="86"/>
      <c r="AY9" s="86"/>
      <c r="AZ9" s="86"/>
      <c r="BA9">
        <v>2</v>
      </c>
      <c r="BB9" s="85" t="str">
        <f>REPLACE(INDEX(GroupVertices[Group],MATCH(Edges24[[#This Row],[Vertex 1]],GroupVertices[Vertex],0)),1,1,"")</f>
        <v>2</v>
      </c>
      <c r="BC9" s="85" t="str">
        <f>REPLACE(INDEX(GroupVertices[Group],MATCH(Edges24[[#This Row],[Vertex 2]],GroupVertices[Vertex],0)),1,1,"")</f>
        <v>2</v>
      </c>
      <c r="BD9" s="51">
        <v>2</v>
      </c>
      <c r="BE9" s="52">
        <v>11.764705882352942</v>
      </c>
      <c r="BF9" s="51">
        <v>0</v>
      </c>
      <c r="BG9" s="52">
        <v>0</v>
      </c>
      <c r="BH9" s="51">
        <v>0</v>
      </c>
      <c r="BI9" s="52">
        <v>0</v>
      </c>
      <c r="BJ9" s="51">
        <v>15</v>
      </c>
      <c r="BK9" s="52">
        <v>88.23529411764706</v>
      </c>
      <c r="BL9" s="51">
        <v>17</v>
      </c>
    </row>
    <row r="10" spans="1:64" ht="15">
      <c r="A10" s="84" t="s">
        <v>217</v>
      </c>
      <c r="B10" s="84" t="s">
        <v>234</v>
      </c>
      <c r="C10" s="53"/>
      <c r="D10" s="54"/>
      <c r="E10" s="65"/>
      <c r="F10" s="55"/>
      <c r="G10" s="53"/>
      <c r="H10" s="57"/>
      <c r="I10" s="56"/>
      <c r="J10" s="56"/>
      <c r="K10" s="36" t="s">
        <v>65</v>
      </c>
      <c r="L10" s="83">
        <v>26</v>
      </c>
      <c r="M10" s="83"/>
      <c r="N10" s="63"/>
      <c r="O10" s="86" t="s">
        <v>237</v>
      </c>
      <c r="P10" s="88">
        <v>43455.46533564815</v>
      </c>
      <c r="Q10" s="86" t="s">
        <v>245</v>
      </c>
      <c r="R10" s="90" t="s">
        <v>262</v>
      </c>
      <c r="S10" s="86" t="s">
        <v>268</v>
      </c>
      <c r="T10" s="86"/>
      <c r="U10" s="86"/>
      <c r="V10" s="90" t="s">
        <v>284</v>
      </c>
      <c r="W10" s="88">
        <v>43455.46533564815</v>
      </c>
      <c r="X10" s="90" t="s">
        <v>297</v>
      </c>
      <c r="Y10" s="86"/>
      <c r="Z10" s="86"/>
      <c r="AA10" s="92" t="s">
        <v>319</v>
      </c>
      <c r="AB10" s="86"/>
      <c r="AC10" s="86" t="b">
        <v>0</v>
      </c>
      <c r="AD10" s="86">
        <v>0</v>
      </c>
      <c r="AE10" s="92" t="s">
        <v>334</v>
      </c>
      <c r="AF10" s="86" t="b">
        <v>0</v>
      </c>
      <c r="AG10" s="86" t="s">
        <v>335</v>
      </c>
      <c r="AH10" s="86"/>
      <c r="AI10" s="92" t="s">
        <v>334</v>
      </c>
      <c r="AJ10" s="86" t="b">
        <v>0</v>
      </c>
      <c r="AK10" s="86">
        <v>0</v>
      </c>
      <c r="AL10" s="92" t="s">
        <v>334</v>
      </c>
      <c r="AM10" s="86" t="s">
        <v>341</v>
      </c>
      <c r="AN10" s="86" t="b">
        <v>0</v>
      </c>
      <c r="AO10" s="92" t="s">
        <v>319</v>
      </c>
      <c r="AP10" s="86" t="s">
        <v>176</v>
      </c>
      <c r="AQ10" s="86">
        <v>0</v>
      </c>
      <c r="AR10" s="86">
        <v>0</v>
      </c>
      <c r="AS10" s="86"/>
      <c r="AT10" s="86"/>
      <c r="AU10" s="86"/>
      <c r="AV10" s="86"/>
      <c r="AW10" s="86"/>
      <c r="AX10" s="86"/>
      <c r="AY10" s="86"/>
      <c r="AZ10" s="86"/>
      <c r="BA10">
        <v>2</v>
      </c>
      <c r="BB10" s="85" t="str">
        <f>REPLACE(INDEX(GroupVertices[Group],MATCH(Edges24[[#This Row],[Vertex 1]],GroupVertices[Vertex],0)),1,1,"")</f>
        <v>2</v>
      </c>
      <c r="BC10" s="85" t="str">
        <f>REPLACE(INDEX(GroupVertices[Group],MATCH(Edges24[[#This Row],[Vertex 2]],GroupVertices[Vertex],0)),1,1,"")</f>
        <v>2</v>
      </c>
      <c r="BD10" s="51">
        <v>2</v>
      </c>
      <c r="BE10" s="52">
        <v>10</v>
      </c>
      <c r="BF10" s="51">
        <v>0</v>
      </c>
      <c r="BG10" s="52">
        <v>0</v>
      </c>
      <c r="BH10" s="51">
        <v>0</v>
      </c>
      <c r="BI10" s="52">
        <v>0</v>
      </c>
      <c r="BJ10" s="51">
        <v>18</v>
      </c>
      <c r="BK10" s="52">
        <v>90</v>
      </c>
      <c r="BL10" s="51">
        <v>20</v>
      </c>
    </row>
    <row r="11" spans="1:64" ht="15">
      <c r="A11" s="84" t="s">
        <v>218</v>
      </c>
      <c r="B11" s="84" t="s">
        <v>233</v>
      </c>
      <c r="C11" s="53"/>
      <c r="D11" s="54"/>
      <c r="E11" s="65"/>
      <c r="F11" s="55"/>
      <c r="G11" s="53"/>
      <c r="H11" s="57"/>
      <c r="I11" s="56"/>
      <c r="J11" s="56"/>
      <c r="K11" s="36" t="s">
        <v>65</v>
      </c>
      <c r="L11" s="83">
        <v>28</v>
      </c>
      <c r="M11" s="83"/>
      <c r="N11" s="63"/>
      <c r="O11" s="86" t="s">
        <v>237</v>
      </c>
      <c r="P11" s="88">
        <v>43452.49309027778</v>
      </c>
      <c r="Q11" s="86" t="s">
        <v>246</v>
      </c>
      <c r="R11" s="90" t="s">
        <v>262</v>
      </c>
      <c r="S11" s="86" t="s">
        <v>268</v>
      </c>
      <c r="T11" s="86"/>
      <c r="U11" s="86"/>
      <c r="V11" s="90" t="s">
        <v>285</v>
      </c>
      <c r="W11" s="88">
        <v>43452.49309027778</v>
      </c>
      <c r="X11" s="90" t="s">
        <v>298</v>
      </c>
      <c r="Y11" s="86"/>
      <c r="Z11" s="86"/>
      <c r="AA11" s="92" t="s">
        <v>320</v>
      </c>
      <c r="AB11" s="86"/>
      <c r="AC11" s="86" t="b">
        <v>0</v>
      </c>
      <c r="AD11" s="86">
        <v>0</v>
      </c>
      <c r="AE11" s="92" t="s">
        <v>334</v>
      </c>
      <c r="AF11" s="86" t="b">
        <v>0</v>
      </c>
      <c r="AG11" s="86" t="s">
        <v>335</v>
      </c>
      <c r="AH11" s="86"/>
      <c r="AI11" s="92" t="s">
        <v>334</v>
      </c>
      <c r="AJ11" s="86" t="b">
        <v>0</v>
      </c>
      <c r="AK11" s="86">
        <v>0</v>
      </c>
      <c r="AL11" s="92" t="s">
        <v>334</v>
      </c>
      <c r="AM11" s="86" t="s">
        <v>341</v>
      </c>
      <c r="AN11" s="86" t="b">
        <v>0</v>
      </c>
      <c r="AO11" s="92" t="s">
        <v>320</v>
      </c>
      <c r="AP11" s="86" t="s">
        <v>176</v>
      </c>
      <c r="AQ11" s="86">
        <v>0</v>
      </c>
      <c r="AR11" s="86">
        <v>0</v>
      </c>
      <c r="AS11" s="86"/>
      <c r="AT11" s="86"/>
      <c r="AU11" s="86"/>
      <c r="AV11" s="86"/>
      <c r="AW11" s="86"/>
      <c r="AX11" s="86"/>
      <c r="AY11" s="86"/>
      <c r="AZ11" s="86"/>
      <c r="BA11">
        <v>3</v>
      </c>
      <c r="BB11" s="85" t="str">
        <f>REPLACE(INDEX(GroupVertices[Group],MATCH(Edges24[[#This Row],[Vertex 1]],GroupVertices[Vertex],0)),1,1,"")</f>
        <v>2</v>
      </c>
      <c r="BC11" s="85" t="str">
        <f>REPLACE(INDEX(GroupVertices[Group],MATCH(Edges24[[#This Row],[Vertex 2]],GroupVertices[Vertex],0)),1,1,"")</f>
        <v>2</v>
      </c>
      <c r="BD11" s="51">
        <v>0</v>
      </c>
      <c r="BE11" s="52">
        <v>0</v>
      </c>
      <c r="BF11" s="51">
        <v>0</v>
      </c>
      <c r="BG11" s="52">
        <v>0</v>
      </c>
      <c r="BH11" s="51">
        <v>0</v>
      </c>
      <c r="BI11" s="52">
        <v>0</v>
      </c>
      <c r="BJ11" s="51">
        <v>18</v>
      </c>
      <c r="BK11" s="52">
        <v>100</v>
      </c>
      <c r="BL11" s="51">
        <v>18</v>
      </c>
    </row>
    <row r="12" spans="1:64" ht="15">
      <c r="A12" s="84" t="s">
        <v>218</v>
      </c>
      <c r="B12" s="84" t="s">
        <v>234</v>
      </c>
      <c r="C12" s="53"/>
      <c r="D12" s="54"/>
      <c r="E12" s="65"/>
      <c r="F12" s="55"/>
      <c r="G12" s="53"/>
      <c r="H12" s="57"/>
      <c r="I12" s="56"/>
      <c r="J12" s="56"/>
      <c r="K12" s="36" t="s">
        <v>65</v>
      </c>
      <c r="L12" s="83">
        <v>29</v>
      </c>
      <c r="M12" s="83"/>
      <c r="N12" s="63"/>
      <c r="O12" s="86" t="s">
        <v>237</v>
      </c>
      <c r="P12" s="88">
        <v>43453.45143518518</v>
      </c>
      <c r="Q12" s="86" t="s">
        <v>247</v>
      </c>
      <c r="R12" s="90" t="s">
        <v>262</v>
      </c>
      <c r="S12" s="86" t="s">
        <v>268</v>
      </c>
      <c r="T12" s="86"/>
      <c r="U12" s="86"/>
      <c r="V12" s="90" t="s">
        <v>285</v>
      </c>
      <c r="W12" s="88">
        <v>43453.45143518518</v>
      </c>
      <c r="X12" s="90" t="s">
        <v>299</v>
      </c>
      <c r="Y12" s="86"/>
      <c r="Z12" s="86"/>
      <c r="AA12" s="92" t="s">
        <v>321</v>
      </c>
      <c r="AB12" s="86"/>
      <c r="AC12" s="86" t="b">
        <v>0</v>
      </c>
      <c r="AD12" s="86">
        <v>0</v>
      </c>
      <c r="AE12" s="92" t="s">
        <v>334</v>
      </c>
      <c r="AF12" s="86" t="b">
        <v>0</v>
      </c>
      <c r="AG12" s="86" t="s">
        <v>335</v>
      </c>
      <c r="AH12" s="86"/>
      <c r="AI12" s="92" t="s">
        <v>334</v>
      </c>
      <c r="AJ12" s="86" t="b">
        <v>0</v>
      </c>
      <c r="AK12" s="86">
        <v>0</v>
      </c>
      <c r="AL12" s="92" t="s">
        <v>334</v>
      </c>
      <c r="AM12" s="86" t="s">
        <v>341</v>
      </c>
      <c r="AN12" s="86" t="b">
        <v>0</v>
      </c>
      <c r="AO12" s="92" t="s">
        <v>321</v>
      </c>
      <c r="AP12" s="86" t="s">
        <v>176</v>
      </c>
      <c r="AQ12" s="86">
        <v>0</v>
      </c>
      <c r="AR12" s="86">
        <v>0</v>
      </c>
      <c r="AS12" s="86"/>
      <c r="AT12" s="86"/>
      <c r="AU12" s="86"/>
      <c r="AV12" s="86"/>
      <c r="AW12" s="86"/>
      <c r="AX12" s="86"/>
      <c r="AY12" s="86"/>
      <c r="AZ12" s="86"/>
      <c r="BA12">
        <v>2</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218</v>
      </c>
      <c r="B13" s="84" t="s">
        <v>234</v>
      </c>
      <c r="C13" s="53"/>
      <c r="D13" s="54"/>
      <c r="E13" s="65"/>
      <c r="F13" s="55"/>
      <c r="G13" s="53"/>
      <c r="H13" s="57"/>
      <c r="I13" s="56"/>
      <c r="J13" s="56"/>
      <c r="K13" s="36" t="s">
        <v>65</v>
      </c>
      <c r="L13" s="83">
        <v>31</v>
      </c>
      <c r="M13" s="83"/>
      <c r="N13" s="63"/>
      <c r="O13" s="86" t="s">
        <v>237</v>
      </c>
      <c r="P13" s="88">
        <v>43455.493101851855</v>
      </c>
      <c r="Q13" s="86" t="s">
        <v>248</v>
      </c>
      <c r="R13" s="90" t="s">
        <v>262</v>
      </c>
      <c r="S13" s="86" t="s">
        <v>268</v>
      </c>
      <c r="T13" s="86"/>
      <c r="U13" s="86"/>
      <c r="V13" s="90" t="s">
        <v>285</v>
      </c>
      <c r="W13" s="88">
        <v>43455.493101851855</v>
      </c>
      <c r="X13" s="90" t="s">
        <v>300</v>
      </c>
      <c r="Y13" s="86"/>
      <c r="Z13" s="86"/>
      <c r="AA13" s="92" t="s">
        <v>322</v>
      </c>
      <c r="AB13" s="86"/>
      <c r="AC13" s="86" t="b">
        <v>0</v>
      </c>
      <c r="AD13" s="86">
        <v>0</v>
      </c>
      <c r="AE13" s="92" t="s">
        <v>334</v>
      </c>
      <c r="AF13" s="86" t="b">
        <v>0</v>
      </c>
      <c r="AG13" s="86" t="s">
        <v>335</v>
      </c>
      <c r="AH13" s="86"/>
      <c r="AI13" s="92" t="s">
        <v>334</v>
      </c>
      <c r="AJ13" s="86" t="b">
        <v>0</v>
      </c>
      <c r="AK13" s="86">
        <v>0</v>
      </c>
      <c r="AL13" s="92" t="s">
        <v>334</v>
      </c>
      <c r="AM13" s="86" t="s">
        <v>341</v>
      </c>
      <c r="AN13" s="86" t="b">
        <v>0</v>
      </c>
      <c r="AO13" s="92" t="s">
        <v>322</v>
      </c>
      <c r="AP13" s="86" t="s">
        <v>176</v>
      </c>
      <c r="AQ13" s="86">
        <v>0</v>
      </c>
      <c r="AR13" s="86">
        <v>0</v>
      </c>
      <c r="AS13" s="86"/>
      <c r="AT13" s="86"/>
      <c r="AU13" s="86"/>
      <c r="AV13" s="86"/>
      <c r="AW13" s="86"/>
      <c r="AX13" s="86"/>
      <c r="AY13" s="86"/>
      <c r="AZ13" s="86"/>
      <c r="BA13">
        <v>2</v>
      </c>
      <c r="BB13" s="85" t="str">
        <f>REPLACE(INDEX(GroupVertices[Group],MATCH(Edges24[[#This Row],[Vertex 1]],GroupVertices[Vertex],0)),1,1,"")</f>
        <v>2</v>
      </c>
      <c r="BC13" s="85" t="str">
        <f>REPLACE(INDEX(GroupVertices[Group],MATCH(Edges24[[#This Row],[Vertex 2]],GroupVertices[Vertex],0)),1,1,"")</f>
        <v>2</v>
      </c>
      <c r="BD13" s="51"/>
      <c r="BE13" s="52"/>
      <c r="BF13" s="51"/>
      <c r="BG13" s="52"/>
      <c r="BH13" s="51"/>
      <c r="BI13" s="52"/>
      <c r="BJ13" s="51"/>
      <c r="BK13" s="52"/>
      <c r="BL13" s="51"/>
    </row>
    <row r="14" spans="1:64" ht="15">
      <c r="A14" s="84" t="s">
        <v>219</v>
      </c>
      <c r="B14" s="84" t="s">
        <v>233</v>
      </c>
      <c r="C14" s="53"/>
      <c r="D14" s="54"/>
      <c r="E14" s="65"/>
      <c r="F14" s="55"/>
      <c r="G14" s="53"/>
      <c r="H14" s="57"/>
      <c r="I14" s="56"/>
      <c r="J14" s="56"/>
      <c r="K14" s="36" t="s">
        <v>65</v>
      </c>
      <c r="L14" s="83">
        <v>33</v>
      </c>
      <c r="M14" s="83"/>
      <c r="N14" s="63"/>
      <c r="O14" s="86" t="s">
        <v>237</v>
      </c>
      <c r="P14" s="88">
        <v>43452.50035879629</v>
      </c>
      <c r="Q14" s="86" t="s">
        <v>249</v>
      </c>
      <c r="R14" s="90" t="s">
        <v>262</v>
      </c>
      <c r="S14" s="86" t="s">
        <v>268</v>
      </c>
      <c r="T14" s="86"/>
      <c r="U14" s="86"/>
      <c r="V14" s="90" t="s">
        <v>286</v>
      </c>
      <c r="W14" s="88">
        <v>43452.50035879629</v>
      </c>
      <c r="X14" s="90" t="s">
        <v>301</v>
      </c>
      <c r="Y14" s="86"/>
      <c r="Z14" s="86"/>
      <c r="AA14" s="92" t="s">
        <v>323</v>
      </c>
      <c r="AB14" s="86"/>
      <c r="AC14" s="86" t="b">
        <v>0</v>
      </c>
      <c r="AD14" s="86">
        <v>0</v>
      </c>
      <c r="AE14" s="92" t="s">
        <v>334</v>
      </c>
      <c r="AF14" s="86" t="b">
        <v>0</v>
      </c>
      <c r="AG14" s="86" t="s">
        <v>335</v>
      </c>
      <c r="AH14" s="86"/>
      <c r="AI14" s="92" t="s">
        <v>334</v>
      </c>
      <c r="AJ14" s="86" t="b">
        <v>0</v>
      </c>
      <c r="AK14" s="86">
        <v>0</v>
      </c>
      <c r="AL14" s="92" t="s">
        <v>334</v>
      </c>
      <c r="AM14" s="86" t="s">
        <v>341</v>
      </c>
      <c r="AN14" s="86" t="b">
        <v>0</v>
      </c>
      <c r="AO14" s="92" t="s">
        <v>323</v>
      </c>
      <c r="AP14" s="86" t="s">
        <v>176</v>
      </c>
      <c r="AQ14" s="86">
        <v>0</v>
      </c>
      <c r="AR14" s="86">
        <v>0</v>
      </c>
      <c r="AS14" s="86"/>
      <c r="AT14" s="86"/>
      <c r="AU14" s="86"/>
      <c r="AV14" s="86"/>
      <c r="AW14" s="86"/>
      <c r="AX14" s="86"/>
      <c r="AY14" s="86"/>
      <c r="AZ14" s="86"/>
      <c r="BA14">
        <v>3</v>
      </c>
      <c r="BB14" s="85" t="str">
        <f>REPLACE(INDEX(GroupVertices[Group],MATCH(Edges24[[#This Row],[Vertex 1]],GroupVertices[Vertex],0)),1,1,"")</f>
        <v>2</v>
      </c>
      <c r="BC14" s="85" t="str">
        <f>REPLACE(INDEX(GroupVertices[Group],MATCH(Edges24[[#This Row],[Vertex 2]],GroupVertices[Vertex],0)),1,1,"")</f>
        <v>2</v>
      </c>
      <c r="BD14" s="51">
        <v>0</v>
      </c>
      <c r="BE14" s="52">
        <v>0</v>
      </c>
      <c r="BF14" s="51">
        <v>0</v>
      </c>
      <c r="BG14" s="52">
        <v>0</v>
      </c>
      <c r="BH14" s="51">
        <v>0</v>
      </c>
      <c r="BI14" s="52">
        <v>0</v>
      </c>
      <c r="BJ14" s="51">
        <v>18</v>
      </c>
      <c r="BK14" s="52">
        <v>100</v>
      </c>
      <c r="BL14" s="51">
        <v>18</v>
      </c>
    </row>
    <row r="15" spans="1:64" ht="15">
      <c r="A15" s="84" t="s">
        <v>219</v>
      </c>
      <c r="B15" s="84" t="s">
        <v>234</v>
      </c>
      <c r="C15" s="53"/>
      <c r="D15" s="54"/>
      <c r="E15" s="65"/>
      <c r="F15" s="55"/>
      <c r="G15" s="53"/>
      <c r="H15" s="57"/>
      <c r="I15" s="56"/>
      <c r="J15" s="56"/>
      <c r="K15" s="36" t="s">
        <v>65</v>
      </c>
      <c r="L15" s="83">
        <v>34</v>
      </c>
      <c r="M15" s="83"/>
      <c r="N15" s="63"/>
      <c r="O15" s="86" t="s">
        <v>237</v>
      </c>
      <c r="P15" s="88">
        <v>43453.50361111111</v>
      </c>
      <c r="Q15" s="86" t="s">
        <v>250</v>
      </c>
      <c r="R15" s="90" t="s">
        <v>262</v>
      </c>
      <c r="S15" s="86" t="s">
        <v>268</v>
      </c>
      <c r="T15" s="86"/>
      <c r="U15" s="86"/>
      <c r="V15" s="90" t="s">
        <v>286</v>
      </c>
      <c r="W15" s="88">
        <v>43453.50361111111</v>
      </c>
      <c r="X15" s="90" t="s">
        <v>302</v>
      </c>
      <c r="Y15" s="86"/>
      <c r="Z15" s="86"/>
      <c r="AA15" s="92" t="s">
        <v>324</v>
      </c>
      <c r="AB15" s="86"/>
      <c r="AC15" s="86" t="b">
        <v>0</v>
      </c>
      <c r="AD15" s="86">
        <v>0</v>
      </c>
      <c r="AE15" s="92" t="s">
        <v>334</v>
      </c>
      <c r="AF15" s="86" t="b">
        <v>0</v>
      </c>
      <c r="AG15" s="86" t="s">
        <v>335</v>
      </c>
      <c r="AH15" s="86"/>
      <c r="AI15" s="92" t="s">
        <v>334</v>
      </c>
      <c r="AJ15" s="86" t="b">
        <v>0</v>
      </c>
      <c r="AK15" s="86">
        <v>0</v>
      </c>
      <c r="AL15" s="92" t="s">
        <v>334</v>
      </c>
      <c r="AM15" s="86" t="s">
        <v>341</v>
      </c>
      <c r="AN15" s="86" t="b">
        <v>0</v>
      </c>
      <c r="AO15" s="92" t="s">
        <v>324</v>
      </c>
      <c r="AP15" s="86" t="s">
        <v>176</v>
      </c>
      <c r="AQ15" s="86">
        <v>0</v>
      </c>
      <c r="AR15" s="86">
        <v>0</v>
      </c>
      <c r="AS15" s="86"/>
      <c r="AT15" s="86"/>
      <c r="AU15" s="86"/>
      <c r="AV15" s="86"/>
      <c r="AW15" s="86"/>
      <c r="AX15" s="86"/>
      <c r="AY15" s="86"/>
      <c r="AZ15" s="86"/>
      <c r="BA15">
        <v>2</v>
      </c>
      <c r="BB15" s="85" t="str">
        <f>REPLACE(INDEX(GroupVertices[Group],MATCH(Edges24[[#This Row],[Vertex 1]],GroupVertices[Vertex],0)),1,1,"")</f>
        <v>2</v>
      </c>
      <c r="BC15" s="85" t="str">
        <f>REPLACE(INDEX(GroupVertices[Group],MATCH(Edges24[[#This Row],[Vertex 2]],GroupVertices[Vertex],0)),1,1,"")</f>
        <v>2</v>
      </c>
      <c r="BD15" s="51"/>
      <c r="BE15" s="52"/>
      <c r="BF15" s="51"/>
      <c r="BG15" s="52"/>
      <c r="BH15" s="51"/>
      <c r="BI15" s="52"/>
      <c r="BJ15" s="51"/>
      <c r="BK15" s="52"/>
      <c r="BL15" s="51"/>
    </row>
    <row r="16" spans="1:64" ht="15">
      <c r="A16" s="84" t="s">
        <v>219</v>
      </c>
      <c r="B16" s="84" t="s">
        <v>234</v>
      </c>
      <c r="C16" s="53"/>
      <c r="D16" s="54"/>
      <c r="E16" s="65"/>
      <c r="F16" s="55"/>
      <c r="G16" s="53"/>
      <c r="H16" s="57"/>
      <c r="I16" s="56"/>
      <c r="J16" s="56"/>
      <c r="K16" s="36" t="s">
        <v>65</v>
      </c>
      <c r="L16" s="83">
        <v>36</v>
      </c>
      <c r="M16" s="83"/>
      <c r="N16" s="63"/>
      <c r="O16" s="86" t="s">
        <v>237</v>
      </c>
      <c r="P16" s="88">
        <v>43455.500555555554</v>
      </c>
      <c r="Q16" s="86" t="s">
        <v>251</v>
      </c>
      <c r="R16" s="90" t="s">
        <v>262</v>
      </c>
      <c r="S16" s="86" t="s">
        <v>268</v>
      </c>
      <c r="T16" s="86"/>
      <c r="U16" s="86"/>
      <c r="V16" s="90" t="s">
        <v>286</v>
      </c>
      <c r="W16" s="88">
        <v>43455.500555555554</v>
      </c>
      <c r="X16" s="90" t="s">
        <v>303</v>
      </c>
      <c r="Y16" s="86"/>
      <c r="Z16" s="86"/>
      <c r="AA16" s="92" t="s">
        <v>325</v>
      </c>
      <c r="AB16" s="86"/>
      <c r="AC16" s="86" t="b">
        <v>0</v>
      </c>
      <c r="AD16" s="86">
        <v>0</v>
      </c>
      <c r="AE16" s="92" t="s">
        <v>334</v>
      </c>
      <c r="AF16" s="86" t="b">
        <v>0</v>
      </c>
      <c r="AG16" s="86" t="s">
        <v>335</v>
      </c>
      <c r="AH16" s="86"/>
      <c r="AI16" s="92" t="s">
        <v>334</v>
      </c>
      <c r="AJ16" s="86" t="b">
        <v>0</v>
      </c>
      <c r="AK16" s="86">
        <v>0</v>
      </c>
      <c r="AL16" s="92" t="s">
        <v>334</v>
      </c>
      <c r="AM16" s="86" t="s">
        <v>341</v>
      </c>
      <c r="AN16" s="86" t="b">
        <v>0</v>
      </c>
      <c r="AO16" s="92" t="s">
        <v>325</v>
      </c>
      <c r="AP16" s="86" t="s">
        <v>176</v>
      </c>
      <c r="AQ16" s="86">
        <v>0</v>
      </c>
      <c r="AR16" s="86">
        <v>0</v>
      </c>
      <c r="AS16" s="86"/>
      <c r="AT16" s="86"/>
      <c r="AU16" s="86"/>
      <c r="AV16" s="86"/>
      <c r="AW16" s="86"/>
      <c r="AX16" s="86"/>
      <c r="AY16" s="86"/>
      <c r="AZ16" s="86"/>
      <c r="BA16">
        <v>2</v>
      </c>
      <c r="BB16" s="85" t="str">
        <f>REPLACE(INDEX(GroupVertices[Group],MATCH(Edges24[[#This Row],[Vertex 1]],GroupVertices[Vertex],0)),1,1,"")</f>
        <v>2</v>
      </c>
      <c r="BC16" s="85" t="str">
        <f>REPLACE(INDEX(GroupVertices[Group],MATCH(Edges24[[#This Row],[Vertex 2]],GroupVertices[Vertex],0)),1,1,"")</f>
        <v>2</v>
      </c>
      <c r="BD16" s="51"/>
      <c r="BE16" s="52"/>
      <c r="BF16" s="51"/>
      <c r="BG16" s="52"/>
      <c r="BH16" s="51"/>
      <c r="BI16" s="52"/>
      <c r="BJ16" s="51"/>
      <c r="BK16" s="52"/>
      <c r="BL16" s="51"/>
    </row>
    <row r="17" spans="1:64" ht="15">
      <c r="A17" s="84" t="s">
        <v>220</v>
      </c>
      <c r="B17" s="84" t="s">
        <v>234</v>
      </c>
      <c r="C17" s="53"/>
      <c r="D17" s="54"/>
      <c r="E17" s="65"/>
      <c r="F17" s="55"/>
      <c r="G17" s="53"/>
      <c r="H17" s="57"/>
      <c r="I17" s="56"/>
      <c r="J17" s="56"/>
      <c r="K17" s="36" t="s">
        <v>65</v>
      </c>
      <c r="L17" s="83">
        <v>38</v>
      </c>
      <c r="M17" s="83"/>
      <c r="N17" s="63"/>
      <c r="O17" s="86" t="s">
        <v>237</v>
      </c>
      <c r="P17" s="88">
        <v>43452.64460648148</v>
      </c>
      <c r="Q17" s="86" t="s">
        <v>252</v>
      </c>
      <c r="R17" s="90" t="s">
        <v>262</v>
      </c>
      <c r="S17" s="86" t="s">
        <v>268</v>
      </c>
      <c r="T17" s="86"/>
      <c r="U17" s="86"/>
      <c r="V17" s="90" t="s">
        <v>287</v>
      </c>
      <c r="W17" s="88">
        <v>43452.64460648148</v>
      </c>
      <c r="X17" s="90" t="s">
        <v>304</v>
      </c>
      <c r="Y17" s="86"/>
      <c r="Z17" s="86"/>
      <c r="AA17" s="92" t="s">
        <v>326</v>
      </c>
      <c r="AB17" s="86"/>
      <c r="AC17" s="86" t="b">
        <v>0</v>
      </c>
      <c r="AD17" s="86">
        <v>0</v>
      </c>
      <c r="AE17" s="92" t="s">
        <v>334</v>
      </c>
      <c r="AF17" s="86" t="b">
        <v>0</v>
      </c>
      <c r="AG17" s="86" t="s">
        <v>335</v>
      </c>
      <c r="AH17" s="86"/>
      <c r="AI17" s="92" t="s">
        <v>334</v>
      </c>
      <c r="AJ17" s="86" t="b">
        <v>0</v>
      </c>
      <c r="AK17" s="86">
        <v>0</v>
      </c>
      <c r="AL17" s="92" t="s">
        <v>334</v>
      </c>
      <c r="AM17" s="86" t="s">
        <v>341</v>
      </c>
      <c r="AN17" s="86" t="b">
        <v>0</v>
      </c>
      <c r="AO17" s="92" t="s">
        <v>326</v>
      </c>
      <c r="AP17" s="86" t="s">
        <v>176</v>
      </c>
      <c r="AQ17" s="86">
        <v>0</v>
      </c>
      <c r="AR17" s="86">
        <v>0</v>
      </c>
      <c r="AS17" s="86"/>
      <c r="AT17" s="86"/>
      <c r="AU17" s="86"/>
      <c r="AV17" s="86"/>
      <c r="AW17" s="86"/>
      <c r="AX17" s="86"/>
      <c r="AY17" s="86"/>
      <c r="AZ17" s="86"/>
      <c r="BA17">
        <v>3</v>
      </c>
      <c r="BB17" s="85" t="str">
        <f>REPLACE(INDEX(GroupVertices[Group],MATCH(Edges24[[#This Row],[Vertex 1]],GroupVertices[Vertex],0)),1,1,"")</f>
        <v>2</v>
      </c>
      <c r="BC17" s="85" t="str">
        <f>REPLACE(INDEX(GroupVertices[Group],MATCH(Edges24[[#This Row],[Vertex 2]],GroupVertices[Vertex],0)),1,1,"")</f>
        <v>2</v>
      </c>
      <c r="BD17" s="51">
        <v>0</v>
      </c>
      <c r="BE17" s="52">
        <v>0</v>
      </c>
      <c r="BF17" s="51">
        <v>0</v>
      </c>
      <c r="BG17" s="52">
        <v>0</v>
      </c>
      <c r="BH17" s="51">
        <v>0</v>
      </c>
      <c r="BI17" s="52">
        <v>0</v>
      </c>
      <c r="BJ17" s="51">
        <v>18</v>
      </c>
      <c r="BK17" s="52">
        <v>100</v>
      </c>
      <c r="BL17" s="51">
        <v>18</v>
      </c>
    </row>
    <row r="18" spans="1:64" ht="15">
      <c r="A18" s="84" t="s">
        <v>220</v>
      </c>
      <c r="B18" s="84" t="s">
        <v>234</v>
      </c>
      <c r="C18" s="53"/>
      <c r="D18" s="54"/>
      <c r="E18" s="65"/>
      <c r="F18" s="55"/>
      <c r="G18" s="53"/>
      <c r="H18" s="57"/>
      <c r="I18" s="56"/>
      <c r="J18" s="56"/>
      <c r="K18" s="36" t="s">
        <v>65</v>
      </c>
      <c r="L18" s="83">
        <v>39</v>
      </c>
      <c r="M18" s="83"/>
      <c r="N18" s="63"/>
      <c r="O18" s="86" t="s">
        <v>237</v>
      </c>
      <c r="P18" s="88">
        <v>43453.37541666667</v>
      </c>
      <c r="Q18" s="86" t="s">
        <v>253</v>
      </c>
      <c r="R18" s="90" t="s">
        <v>262</v>
      </c>
      <c r="S18" s="86" t="s">
        <v>268</v>
      </c>
      <c r="T18" s="86"/>
      <c r="U18" s="86"/>
      <c r="V18" s="90" t="s">
        <v>287</v>
      </c>
      <c r="W18" s="88">
        <v>43453.37541666667</v>
      </c>
      <c r="X18" s="90" t="s">
        <v>305</v>
      </c>
      <c r="Y18" s="86"/>
      <c r="Z18" s="86"/>
      <c r="AA18" s="92" t="s">
        <v>327</v>
      </c>
      <c r="AB18" s="86"/>
      <c r="AC18" s="86" t="b">
        <v>0</v>
      </c>
      <c r="AD18" s="86">
        <v>1</v>
      </c>
      <c r="AE18" s="92" t="s">
        <v>334</v>
      </c>
      <c r="AF18" s="86" t="b">
        <v>0</v>
      </c>
      <c r="AG18" s="86" t="s">
        <v>335</v>
      </c>
      <c r="AH18" s="86"/>
      <c r="AI18" s="92" t="s">
        <v>334</v>
      </c>
      <c r="AJ18" s="86" t="b">
        <v>0</v>
      </c>
      <c r="AK18" s="86">
        <v>1</v>
      </c>
      <c r="AL18" s="92" t="s">
        <v>334</v>
      </c>
      <c r="AM18" s="86" t="s">
        <v>341</v>
      </c>
      <c r="AN18" s="86" t="b">
        <v>0</v>
      </c>
      <c r="AO18" s="92" t="s">
        <v>327</v>
      </c>
      <c r="AP18" s="86" t="s">
        <v>176</v>
      </c>
      <c r="AQ18" s="86">
        <v>0</v>
      </c>
      <c r="AR18" s="86">
        <v>0</v>
      </c>
      <c r="AS18" s="86"/>
      <c r="AT18" s="86"/>
      <c r="AU18" s="86"/>
      <c r="AV18" s="86"/>
      <c r="AW18" s="86"/>
      <c r="AX18" s="86"/>
      <c r="AY18" s="86"/>
      <c r="AZ18" s="86"/>
      <c r="BA18">
        <v>3</v>
      </c>
      <c r="BB18" s="85" t="str">
        <f>REPLACE(INDEX(GroupVertices[Group],MATCH(Edges24[[#This Row],[Vertex 1]],GroupVertices[Vertex],0)),1,1,"")</f>
        <v>2</v>
      </c>
      <c r="BC18" s="85" t="str">
        <f>REPLACE(INDEX(GroupVertices[Group],MATCH(Edges24[[#This Row],[Vertex 2]],GroupVertices[Vertex],0)),1,1,"")</f>
        <v>2</v>
      </c>
      <c r="BD18" s="51">
        <v>2</v>
      </c>
      <c r="BE18" s="52">
        <v>11.764705882352942</v>
      </c>
      <c r="BF18" s="51">
        <v>0</v>
      </c>
      <c r="BG18" s="52">
        <v>0</v>
      </c>
      <c r="BH18" s="51">
        <v>0</v>
      </c>
      <c r="BI18" s="52">
        <v>0</v>
      </c>
      <c r="BJ18" s="51">
        <v>15</v>
      </c>
      <c r="BK18" s="52">
        <v>88.23529411764706</v>
      </c>
      <c r="BL18" s="51">
        <v>17</v>
      </c>
    </row>
    <row r="19" spans="1:64" ht="15">
      <c r="A19" s="84" t="s">
        <v>220</v>
      </c>
      <c r="B19" s="84" t="s">
        <v>234</v>
      </c>
      <c r="C19" s="53"/>
      <c r="D19" s="54"/>
      <c r="E19" s="65"/>
      <c r="F19" s="55"/>
      <c r="G19" s="53"/>
      <c r="H19" s="57"/>
      <c r="I19" s="56"/>
      <c r="J19" s="56"/>
      <c r="K19" s="36" t="s">
        <v>65</v>
      </c>
      <c r="L19" s="83">
        <v>40</v>
      </c>
      <c r="M19" s="83"/>
      <c r="N19" s="63"/>
      <c r="O19" s="86" t="s">
        <v>237</v>
      </c>
      <c r="P19" s="88">
        <v>43455.58449074074</v>
      </c>
      <c r="Q19" s="86" t="s">
        <v>254</v>
      </c>
      <c r="R19" s="90" t="s">
        <v>262</v>
      </c>
      <c r="S19" s="86" t="s">
        <v>268</v>
      </c>
      <c r="T19" s="86"/>
      <c r="U19" s="90" t="s">
        <v>276</v>
      </c>
      <c r="V19" s="90" t="s">
        <v>276</v>
      </c>
      <c r="W19" s="88">
        <v>43455.58449074074</v>
      </c>
      <c r="X19" s="90" t="s">
        <v>306</v>
      </c>
      <c r="Y19" s="86"/>
      <c r="Z19" s="86"/>
      <c r="AA19" s="92" t="s">
        <v>328</v>
      </c>
      <c r="AB19" s="86"/>
      <c r="AC19" s="86" t="b">
        <v>0</v>
      </c>
      <c r="AD19" s="86">
        <v>0</v>
      </c>
      <c r="AE19" s="92" t="s">
        <v>334</v>
      </c>
      <c r="AF19" s="86" t="b">
        <v>0</v>
      </c>
      <c r="AG19" s="86" t="s">
        <v>335</v>
      </c>
      <c r="AH19" s="86"/>
      <c r="AI19" s="92" t="s">
        <v>334</v>
      </c>
      <c r="AJ19" s="86" t="b">
        <v>0</v>
      </c>
      <c r="AK19" s="86">
        <v>0</v>
      </c>
      <c r="AL19" s="92" t="s">
        <v>334</v>
      </c>
      <c r="AM19" s="86" t="s">
        <v>341</v>
      </c>
      <c r="AN19" s="86" t="b">
        <v>0</v>
      </c>
      <c r="AO19" s="92" t="s">
        <v>328</v>
      </c>
      <c r="AP19" s="86" t="s">
        <v>176</v>
      </c>
      <c r="AQ19" s="86">
        <v>0</v>
      </c>
      <c r="AR19" s="86">
        <v>0</v>
      </c>
      <c r="AS19" s="86"/>
      <c r="AT19" s="86"/>
      <c r="AU19" s="86"/>
      <c r="AV19" s="86"/>
      <c r="AW19" s="86"/>
      <c r="AX19" s="86"/>
      <c r="AY19" s="86"/>
      <c r="AZ19" s="86"/>
      <c r="BA19">
        <v>3</v>
      </c>
      <c r="BB19" s="85" t="str">
        <f>REPLACE(INDEX(GroupVertices[Group],MATCH(Edges24[[#This Row],[Vertex 1]],GroupVertices[Vertex],0)),1,1,"")</f>
        <v>2</v>
      </c>
      <c r="BC19" s="85" t="str">
        <f>REPLACE(INDEX(GroupVertices[Group],MATCH(Edges24[[#This Row],[Vertex 2]],GroupVertices[Vertex],0)),1,1,"")</f>
        <v>2</v>
      </c>
      <c r="BD19" s="51">
        <v>2</v>
      </c>
      <c r="BE19" s="52">
        <v>10</v>
      </c>
      <c r="BF19" s="51">
        <v>0</v>
      </c>
      <c r="BG19" s="52">
        <v>0</v>
      </c>
      <c r="BH19" s="51">
        <v>0</v>
      </c>
      <c r="BI19" s="52">
        <v>0</v>
      </c>
      <c r="BJ19" s="51">
        <v>18</v>
      </c>
      <c r="BK19" s="52">
        <v>90</v>
      </c>
      <c r="BL19" s="51">
        <v>20</v>
      </c>
    </row>
    <row r="20" spans="1:64" ht="15">
      <c r="A20" s="84" t="s">
        <v>221</v>
      </c>
      <c r="B20" s="84" t="s">
        <v>235</v>
      </c>
      <c r="C20" s="53"/>
      <c r="D20" s="54"/>
      <c r="E20" s="65"/>
      <c r="F20" s="55"/>
      <c r="G20" s="53"/>
      <c r="H20" s="57"/>
      <c r="I20" s="56"/>
      <c r="J20" s="56"/>
      <c r="K20" s="36" t="s">
        <v>65</v>
      </c>
      <c r="L20" s="83">
        <v>44</v>
      </c>
      <c r="M20" s="83"/>
      <c r="N20" s="63"/>
      <c r="O20" s="86" t="s">
        <v>237</v>
      </c>
      <c r="P20" s="88">
        <v>43452.833819444444</v>
      </c>
      <c r="Q20" s="86" t="s">
        <v>255</v>
      </c>
      <c r="R20" s="90" t="s">
        <v>263</v>
      </c>
      <c r="S20" s="86" t="s">
        <v>268</v>
      </c>
      <c r="T20" s="86" t="s">
        <v>272</v>
      </c>
      <c r="U20" s="86"/>
      <c r="V20" s="90" t="s">
        <v>288</v>
      </c>
      <c r="W20" s="88">
        <v>43452.833819444444</v>
      </c>
      <c r="X20" s="90" t="s">
        <v>307</v>
      </c>
      <c r="Y20" s="86"/>
      <c r="Z20" s="86"/>
      <c r="AA20" s="92" t="s">
        <v>329</v>
      </c>
      <c r="AB20" s="86"/>
      <c r="AC20" s="86" t="b">
        <v>0</v>
      </c>
      <c r="AD20" s="86">
        <v>0</v>
      </c>
      <c r="AE20" s="92" t="s">
        <v>334</v>
      </c>
      <c r="AF20" s="86" t="b">
        <v>0</v>
      </c>
      <c r="AG20" s="86" t="s">
        <v>335</v>
      </c>
      <c r="AH20" s="86"/>
      <c r="AI20" s="92" t="s">
        <v>334</v>
      </c>
      <c r="AJ20" s="86" t="b">
        <v>0</v>
      </c>
      <c r="AK20" s="86">
        <v>0</v>
      </c>
      <c r="AL20" s="92" t="s">
        <v>334</v>
      </c>
      <c r="AM20" s="86" t="s">
        <v>341</v>
      </c>
      <c r="AN20" s="86" t="b">
        <v>0</v>
      </c>
      <c r="AO20" s="92" t="s">
        <v>329</v>
      </c>
      <c r="AP20" s="86" t="s">
        <v>176</v>
      </c>
      <c r="AQ20" s="86">
        <v>0</v>
      </c>
      <c r="AR20" s="86">
        <v>0</v>
      </c>
      <c r="AS20" s="86"/>
      <c r="AT20" s="86"/>
      <c r="AU20" s="86"/>
      <c r="AV20" s="86"/>
      <c r="AW20" s="86"/>
      <c r="AX20" s="86"/>
      <c r="AY20" s="86"/>
      <c r="AZ20" s="86"/>
      <c r="BA20">
        <v>1</v>
      </c>
      <c r="BB20" s="85" t="str">
        <f>REPLACE(INDEX(GroupVertices[Group],MATCH(Edges24[[#This Row],[Vertex 1]],GroupVertices[Vertex],0)),1,1,"")</f>
        <v>4</v>
      </c>
      <c r="BC20" s="85" t="str">
        <f>REPLACE(INDEX(GroupVertices[Group],MATCH(Edges24[[#This Row],[Vertex 2]],GroupVertices[Vertex],0)),1,1,"")</f>
        <v>4</v>
      </c>
      <c r="BD20" s="51"/>
      <c r="BE20" s="52"/>
      <c r="BF20" s="51"/>
      <c r="BG20" s="52"/>
      <c r="BH20" s="51"/>
      <c r="BI20" s="52"/>
      <c r="BJ20" s="51"/>
      <c r="BK20" s="52"/>
      <c r="BL20" s="51"/>
    </row>
    <row r="21" spans="1:64" ht="15">
      <c r="A21" s="84" t="s">
        <v>221</v>
      </c>
      <c r="B21" s="84" t="s">
        <v>236</v>
      </c>
      <c r="C21" s="53"/>
      <c r="D21" s="54"/>
      <c r="E21" s="65"/>
      <c r="F21" s="55"/>
      <c r="G21" s="53"/>
      <c r="H21" s="57"/>
      <c r="I21" s="56"/>
      <c r="J21" s="56"/>
      <c r="K21" s="36" t="s">
        <v>65</v>
      </c>
      <c r="L21" s="83">
        <v>46</v>
      </c>
      <c r="M21" s="83"/>
      <c r="N21" s="63"/>
      <c r="O21" s="86" t="s">
        <v>237</v>
      </c>
      <c r="P21" s="88">
        <v>43455.62608796296</v>
      </c>
      <c r="Q21" s="86" t="s">
        <v>256</v>
      </c>
      <c r="R21" s="90" t="s">
        <v>263</v>
      </c>
      <c r="S21" s="86" t="s">
        <v>268</v>
      </c>
      <c r="T21" s="86" t="s">
        <v>272</v>
      </c>
      <c r="U21" s="86"/>
      <c r="V21" s="90" t="s">
        <v>288</v>
      </c>
      <c r="W21" s="88">
        <v>43455.62608796296</v>
      </c>
      <c r="X21" s="90" t="s">
        <v>308</v>
      </c>
      <c r="Y21" s="86"/>
      <c r="Z21" s="86"/>
      <c r="AA21" s="92" t="s">
        <v>330</v>
      </c>
      <c r="AB21" s="86"/>
      <c r="AC21" s="86" t="b">
        <v>0</v>
      </c>
      <c r="AD21" s="86">
        <v>0</v>
      </c>
      <c r="AE21" s="92" t="s">
        <v>334</v>
      </c>
      <c r="AF21" s="86" t="b">
        <v>0</v>
      </c>
      <c r="AG21" s="86" t="s">
        <v>335</v>
      </c>
      <c r="AH21" s="86"/>
      <c r="AI21" s="92" t="s">
        <v>334</v>
      </c>
      <c r="AJ21" s="86" t="b">
        <v>0</v>
      </c>
      <c r="AK21" s="86">
        <v>0</v>
      </c>
      <c r="AL21" s="92" t="s">
        <v>334</v>
      </c>
      <c r="AM21" s="86" t="s">
        <v>341</v>
      </c>
      <c r="AN21" s="86" t="b">
        <v>0</v>
      </c>
      <c r="AO21" s="92" t="s">
        <v>330</v>
      </c>
      <c r="AP21" s="86" t="s">
        <v>176</v>
      </c>
      <c r="AQ21" s="86">
        <v>0</v>
      </c>
      <c r="AR21" s="86">
        <v>0</v>
      </c>
      <c r="AS21" s="86"/>
      <c r="AT21" s="86"/>
      <c r="AU21" s="86"/>
      <c r="AV21" s="86"/>
      <c r="AW21" s="86"/>
      <c r="AX21" s="86"/>
      <c r="AY21" s="86"/>
      <c r="AZ21" s="86"/>
      <c r="BA21">
        <v>2</v>
      </c>
      <c r="BB21" s="85" t="str">
        <f>REPLACE(INDEX(GroupVertices[Group],MATCH(Edges24[[#This Row],[Vertex 1]],GroupVertices[Vertex],0)),1,1,"")</f>
        <v>4</v>
      </c>
      <c r="BC21" s="85" t="str">
        <f>REPLACE(INDEX(GroupVertices[Group],MATCH(Edges24[[#This Row],[Vertex 2]],GroupVertices[Vertex],0)),1,1,"")</f>
        <v>4</v>
      </c>
      <c r="BD21" s="51">
        <v>2</v>
      </c>
      <c r="BE21" s="52">
        <v>8.695652173913043</v>
      </c>
      <c r="BF21" s="51">
        <v>0</v>
      </c>
      <c r="BG21" s="52">
        <v>0</v>
      </c>
      <c r="BH21" s="51">
        <v>0</v>
      </c>
      <c r="BI21" s="52">
        <v>0</v>
      </c>
      <c r="BJ21" s="51">
        <v>21</v>
      </c>
      <c r="BK21" s="52">
        <v>91.30434782608695</v>
      </c>
      <c r="BL21" s="51">
        <v>23</v>
      </c>
    </row>
    <row r="22" spans="1:64" ht="15">
      <c r="A22" s="84" t="s">
        <v>222</v>
      </c>
      <c r="B22" s="84" t="s">
        <v>222</v>
      </c>
      <c r="C22" s="53"/>
      <c r="D22" s="54"/>
      <c r="E22" s="65"/>
      <c r="F22" s="55"/>
      <c r="G22" s="53"/>
      <c r="H22" s="57"/>
      <c r="I22" s="56"/>
      <c r="J22" s="56"/>
      <c r="K22" s="36" t="s">
        <v>65</v>
      </c>
      <c r="L22" s="83">
        <v>47</v>
      </c>
      <c r="M22" s="83"/>
      <c r="N22" s="63"/>
      <c r="O22" s="86" t="s">
        <v>176</v>
      </c>
      <c r="P22" s="88">
        <v>43452.73614583333</v>
      </c>
      <c r="Q22" s="86" t="s">
        <v>257</v>
      </c>
      <c r="R22" s="90" t="s">
        <v>264</v>
      </c>
      <c r="S22" s="86" t="s">
        <v>269</v>
      </c>
      <c r="T22" s="86" t="s">
        <v>273</v>
      </c>
      <c r="U22" s="90" t="s">
        <v>277</v>
      </c>
      <c r="V22" s="90" t="s">
        <v>277</v>
      </c>
      <c r="W22" s="88">
        <v>43452.73614583333</v>
      </c>
      <c r="X22" s="90" t="s">
        <v>309</v>
      </c>
      <c r="Y22" s="86"/>
      <c r="Z22" s="86"/>
      <c r="AA22" s="92" t="s">
        <v>331</v>
      </c>
      <c r="AB22" s="86"/>
      <c r="AC22" s="86" t="b">
        <v>0</v>
      </c>
      <c r="AD22" s="86">
        <v>2</v>
      </c>
      <c r="AE22" s="92" t="s">
        <v>334</v>
      </c>
      <c r="AF22" s="86" t="b">
        <v>0</v>
      </c>
      <c r="AG22" s="86" t="s">
        <v>335</v>
      </c>
      <c r="AH22" s="86"/>
      <c r="AI22" s="92" t="s">
        <v>334</v>
      </c>
      <c r="AJ22" s="86" t="b">
        <v>0</v>
      </c>
      <c r="AK22" s="86">
        <v>0</v>
      </c>
      <c r="AL22" s="92" t="s">
        <v>334</v>
      </c>
      <c r="AM22" s="86" t="s">
        <v>342</v>
      </c>
      <c r="AN22" s="86" t="b">
        <v>0</v>
      </c>
      <c r="AO22" s="92" t="s">
        <v>331</v>
      </c>
      <c r="AP22" s="86" t="s">
        <v>176</v>
      </c>
      <c r="AQ22" s="86">
        <v>0</v>
      </c>
      <c r="AR22" s="86">
        <v>0</v>
      </c>
      <c r="AS22" s="86"/>
      <c r="AT22" s="86"/>
      <c r="AU22" s="86"/>
      <c r="AV22" s="86"/>
      <c r="AW22" s="86"/>
      <c r="AX22" s="86"/>
      <c r="AY22" s="86"/>
      <c r="AZ22" s="86"/>
      <c r="BA22">
        <v>2</v>
      </c>
      <c r="BB22" s="85" t="str">
        <f>REPLACE(INDEX(GroupVertices[Group],MATCH(Edges24[[#This Row],[Vertex 1]],GroupVertices[Vertex],0)),1,1,"")</f>
        <v>1</v>
      </c>
      <c r="BC22" s="85" t="str">
        <f>REPLACE(INDEX(GroupVertices[Group],MATCH(Edges24[[#This Row],[Vertex 2]],GroupVertices[Vertex],0)),1,1,"")</f>
        <v>1</v>
      </c>
      <c r="BD22" s="51">
        <v>1</v>
      </c>
      <c r="BE22" s="52">
        <v>3.0303030303030303</v>
      </c>
      <c r="BF22" s="51">
        <v>0</v>
      </c>
      <c r="BG22" s="52">
        <v>0</v>
      </c>
      <c r="BH22" s="51">
        <v>0</v>
      </c>
      <c r="BI22" s="52">
        <v>0</v>
      </c>
      <c r="BJ22" s="51">
        <v>32</v>
      </c>
      <c r="BK22" s="52">
        <v>96.96969696969697</v>
      </c>
      <c r="BL22" s="51">
        <v>33</v>
      </c>
    </row>
    <row r="23" spans="1:64" ht="15">
      <c r="A23" s="84" t="s">
        <v>222</v>
      </c>
      <c r="B23" s="84" t="s">
        <v>222</v>
      </c>
      <c r="C23" s="53"/>
      <c r="D23" s="54"/>
      <c r="E23" s="65"/>
      <c r="F23" s="55"/>
      <c r="G23" s="53"/>
      <c r="H23" s="57"/>
      <c r="I23" s="56"/>
      <c r="J23" s="56"/>
      <c r="K23" s="36" t="s">
        <v>65</v>
      </c>
      <c r="L23" s="83">
        <v>48</v>
      </c>
      <c r="M23" s="83"/>
      <c r="N23" s="63"/>
      <c r="O23" s="86" t="s">
        <v>176</v>
      </c>
      <c r="P23" s="88">
        <v>43461.73614583333</v>
      </c>
      <c r="Q23" s="86" t="s">
        <v>258</v>
      </c>
      <c r="R23" s="90" t="s">
        <v>265</v>
      </c>
      <c r="S23" s="86" t="s">
        <v>269</v>
      </c>
      <c r="T23" s="86" t="s">
        <v>274</v>
      </c>
      <c r="U23" s="90" t="s">
        <v>278</v>
      </c>
      <c r="V23" s="90" t="s">
        <v>278</v>
      </c>
      <c r="W23" s="88">
        <v>43461.73614583333</v>
      </c>
      <c r="X23" s="90" t="s">
        <v>310</v>
      </c>
      <c r="Y23" s="86"/>
      <c r="Z23" s="86"/>
      <c r="AA23" s="92" t="s">
        <v>332</v>
      </c>
      <c r="AB23" s="86"/>
      <c r="AC23" s="86" t="b">
        <v>0</v>
      </c>
      <c r="AD23" s="86">
        <v>2</v>
      </c>
      <c r="AE23" s="92" t="s">
        <v>334</v>
      </c>
      <c r="AF23" s="86" t="b">
        <v>0</v>
      </c>
      <c r="AG23" s="86" t="s">
        <v>335</v>
      </c>
      <c r="AH23" s="86"/>
      <c r="AI23" s="92" t="s">
        <v>334</v>
      </c>
      <c r="AJ23" s="86" t="b">
        <v>0</v>
      </c>
      <c r="AK23" s="86">
        <v>0</v>
      </c>
      <c r="AL23" s="92" t="s">
        <v>334</v>
      </c>
      <c r="AM23" s="86" t="s">
        <v>342</v>
      </c>
      <c r="AN23" s="86" t="b">
        <v>0</v>
      </c>
      <c r="AO23" s="92" t="s">
        <v>332</v>
      </c>
      <c r="AP23" s="86" t="s">
        <v>176</v>
      </c>
      <c r="AQ23" s="86">
        <v>0</v>
      </c>
      <c r="AR23" s="86">
        <v>0</v>
      </c>
      <c r="AS23" s="86"/>
      <c r="AT23" s="86"/>
      <c r="AU23" s="86"/>
      <c r="AV23" s="86"/>
      <c r="AW23" s="86"/>
      <c r="AX23" s="86"/>
      <c r="AY23" s="86"/>
      <c r="AZ23" s="86"/>
      <c r="BA23">
        <v>2</v>
      </c>
      <c r="BB23" s="85" t="str">
        <f>REPLACE(INDEX(GroupVertices[Group],MATCH(Edges24[[#This Row],[Vertex 1]],GroupVertices[Vertex],0)),1,1,"")</f>
        <v>1</v>
      </c>
      <c r="BC23" s="85" t="str">
        <f>REPLACE(INDEX(GroupVertices[Group],MATCH(Edges24[[#This Row],[Vertex 2]],GroupVertices[Vertex],0)),1,1,"")</f>
        <v>1</v>
      </c>
      <c r="BD23" s="51">
        <v>3</v>
      </c>
      <c r="BE23" s="52">
        <v>7.142857142857143</v>
      </c>
      <c r="BF23" s="51">
        <v>1</v>
      </c>
      <c r="BG23" s="52">
        <v>2.380952380952381</v>
      </c>
      <c r="BH23" s="51">
        <v>0</v>
      </c>
      <c r="BI23" s="52">
        <v>0</v>
      </c>
      <c r="BJ23" s="51">
        <v>38</v>
      </c>
      <c r="BK23" s="52">
        <v>90.47619047619048</v>
      </c>
      <c r="BL23" s="51">
        <v>42</v>
      </c>
    </row>
    <row r="24" spans="1:64" ht="15">
      <c r="A24" s="84" t="s">
        <v>223</v>
      </c>
      <c r="B24" s="84" t="s">
        <v>222</v>
      </c>
      <c r="C24" s="53"/>
      <c r="D24" s="54"/>
      <c r="E24" s="65"/>
      <c r="F24" s="55"/>
      <c r="G24" s="53"/>
      <c r="H24" s="57"/>
      <c r="I24" s="56"/>
      <c r="J24" s="56"/>
      <c r="K24" s="36" t="s">
        <v>65</v>
      </c>
      <c r="L24" s="83">
        <v>49</v>
      </c>
      <c r="M24" s="83"/>
      <c r="N24" s="63"/>
      <c r="O24" s="86" t="s">
        <v>237</v>
      </c>
      <c r="P24" s="88">
        <v>43462.801400462966</v>
      </c>
      <c r="Q24" s="86" t="s">
        <v>259</v>
      </c>
      <c r="R24" s="86"/>
      <c r="S24" s="86"/>
      <c r="T24" s="86" t="s">
        <v>275</v>
      </c>
      <c r="U24" s="86"/>
      <c r="V24" s="90" t="s">
        <v>289</v>
      </c>
      <c r="W24" s="88">
        <v>43462.801400462966</v>
      </c>
      <c r="X24" s="90" t="s">
        <v>311</v>
      </c>
      <c r="Y24" s="86"/>
      <c r="Z24" s="86"/>
      <c r="AA24" s="92" t="s">
        <v>333</v>
      </c>
      <c r="AB24" s="86"/>
      <c r="AC24" s="86" t="b">
        <v>0</v>
      </c>
      <c r="AD24" s="86">
        <v>0</v>
      </c>
      <c r="AE24" s="92" t="s">
        <v>334</v>
      </c>
      <c r="AF24" s="86" t="b">
        <v>0</v>
      </c>
      <c r="AG24" s="86" t="s">
        <v>335</v>
      </c>
      <c r="AH24" s="86"/>
      <c r="AI24" s="92" t="s">
        <v>334</v>
      </c>
      <c r="AJ24" s="86" t="b">
        <v>0</v>
      </c>
      <c r="AK24" s="86">
        <v>1</v>
      </c>
      <c r="AL24" s="92" t="s">
        <v>332</v>
      </c>
      <c r="AM24" s="86" t="s">
        <v>342</v>
      </c>
      <c r="AN24" s="86" t="b">
        <v>0</v>
      </c>
      <c r="AO24" s="92" t="s">
        <v>332</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1</v>
      </c>
      <c r="BE24" s="52">
        <v>4.761904761904762</v>
      </c>
      <c r="BF24" s="51">
        <v>0</v>
      </c>
      <c r="BG24" s="52">
        <v>0</v>
      </c>
      <c r="BH24" s="51">
        <v>0</v>
      </c>
      <c r="BI24" s="52">
        <v>0</v>
      </c>
      <c r="BJ24" s="51">
        <v>20</v>
      </c>
      <c r="BK24" s="52">
        <v>95.23809523809524</v>
      </c>
      <c r="BL24" s="51">
        <v>21</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hyperlinks>
    <hyperlink ref="R3" r:id="rId1" display="https://twitter.com/pblackshaw/status/1073476995999326209"/>
    <hyperlink ref="R4" r:id="rId2" display="http://share.postbeyond.com/88hf6"/>
    <hyperlink ref="R8" r:id="rId3" display="https://www.nxtbook.com/nxtbooks/ensembleiq/pg_201812/index.php?utm_campaign=social&amp;utm_source=Pgrocer%20Shelving#/94"/>
    <hyperlink ref="R9" r:id="rId4" display="https://www.nxtbook.com/nxtbooks/ensembleiq/pg_201812/index.php?utm_campaign=social&amp;utm_source=Pgrocer%20Shelving#/94"/>
    <hyperlink ref="R10" r:id="rId5" display="https://www.nxtbook.com/nxtbooks/ensembleiq/pg_201812/index.php?utm_campaign=social&amp;utm_source=Pgrocer%20Shelving#/94"/>
    <hyperlink ref="R11" r:id="rId6" display="https://www.nxtbook.com/nxtbooks/ensembleiq/pg_201812/index.php?utm_campaign=social&amp;utm_source=Pgrocer%20Shelving#/94"/>
    <hyperlink ref="R12" r:id="rId7" display="https://www.nxtbook.com/nxtbooks/ensembleiq/pg_201812/index.php?utm_campaign=social&amp;utm_source=Pgrocer%20Shelving#/94"/>
    <hyperlink ref="R13" r:id="rId8" display="https://www.nxtbook.com/nxtbooks/ensembleiq/pg_201812/index.php?utm_campaign=social&amp;utm_source=Pgrocer%20Shelving#/94"/>
    <hyperlink ref="R14" r:id="rId9" display="https://www.nxtbook.com/nxtbooks/ensembleiq/pg_201812/index.php?utm_campaign=social&amp;utm_source=Pgrocer%20Shelving#/94"/>
    <hyperlink ref="R15" r:id="rId10" display="https://www.nxtbook.com/nxtbooks/ensembleiq/pg_201812/index.php?utm_campaign=social&amp;utm_source=Pgrocer%20Shelving#/94"/>
    <hyperlink ref="R16" r:id="rId11" display="https://www.nxtbook.com/nxtbooks/ensembleiq/pg_201812/index.php?utm_campaign=social&amp;utm_source=Pgrocer%20Shelving#/94"/>
    <hyperlink ref="R17" r:id="rId12" display="https://www.nxtbook.com/nxtbooks/ensembleiq/pg_201812/index.php?utm_campaign=social&amp;utm_source=Pgrocer%20Shelving#/94"/>
    <hyperlink ref="R18" r:id="rId13" display="https://www.nxtbook.com/nxtbooks/ensembleiq/pg_201812/index.php?utm_campaign=social&amp;utm_source=Pgrocer%20Shelving#/94"/>
    <hyperlink ref="R19" r:id="rId14" display="https://www.nxtbook.com/nxtbooks/ensembleiq/pg_201812/index.php?utm_campaign=social&amp;utm_source=Pgrocer%20Shelving#/94"/>
    <hyperlink ref="R20" r:id="rId15" display="http://www.nxtbook.com/nxtbooks/ensembleiq/dsn_201810/index.php?utm_source=All+Associates&amp;utm_campaign=5776355e18-Hamacher_Company_News01_2016_COPY_01&amp;utm_medium=email&amp;utm_term=0_17b813514b-5776355e18-81278153#/28"/>
    <hyperlink ref="R21" r:id="rId16" display="http://www.nxtbook.com/nxtbooks/ensembleiq/dsn_201810/index.php?utm_source=All+Associates&amp;utm_campaign=5776355e18-Hamacher_Company_News01_2016_COPY_01&amp;utm_medium=email&amp;utm_term=0_17b813514b-5776355e18-81278153#/28"/>
    <hyperlink ref="R22" r:id="rId17" display="https://events.ensembleiq.com/rcas-2019"/>
    <hyperlink ref="R23" r:id="rId18" display="https://events.ensembleiq.com/rcas-2019/208595"/>
    <hyperlink ref="U19" r:id="rId19" display="https://pbs.twimg.com/media/Du8hVUwWwAABq0v.png"/>
    <hyperlink ref="U22" r:id="rId20" display="https://pbs.twimg.com/media/Dut2jKkX4AAg7nr.jpg"/>
    <hyperlink ref="U23" r:id="rId21" display="https://pbs.twimg.com/media/DvcM269XcAA5asj.jpg"/>
    <hyperlink ref="V3" r:id="rId22" display="http://pbs.twimg.com/profile_images/1210606123/Hackers___Founders_Dec_2010_IBJ_normal.jpg"/>
    <hyperlink ref="V4" r:id="rId23" display="http://pbs.twimg.com/profile_images/1037894341518344192/YBYyT1Wl_normal.jpg"/>
    <hyperlink ref="V5" r:id="rId24" display="http://pbs.twimg.com/profile_images/476565222615154689/2Mch7k3s_normal.jpeg"/>
    <hyperlink ref="V6" r:id="rId25" display="http://pbs.twimg.com/profile_images/454620516427366400/sn6De6AL_normal.png"/>
    <hyperlink ref="V7" r:id="rId26" display="http://pbs.twimg.com/profile_images/990979447288422400/qQsFGN0s_normal.jpg"/>
    <hyperlink ref="V8" r:id="rId27" display="http://pbs.twimg.com/profile_images/913474449764229120/i0db650C_normal.jpg"/>
    <hyperlink ref="V9" r:id="rId28" display="http://pbs.twimg.com/profile_images/913474449764229120/i0db650C_normal.jpg"/>
    <hyperlink ref="V10" r:id="rId29" display="http://pbs.twimg.com/profile_images/913474449764229120/i0db650C_normal.jpg"/>
    <hyperlink ref="V11" r:id="rId30" display="http://pbs.twimg.com/profile_images/867376582356348928/ro9uWozk_normal.jpg"/>
    <hyperlink ref="V12" r:id="rId31" display="http://pbs.twimg.com/profile_images/867376582356348928/ro9uWozk_normal.jpg"/>
    <hyperlink ref="V13" r:id="rId32" display="http://pbs.twimg.com/profile_images/867376582356348928/ro9uWozk_normal.jpg"/>
    <hyperlink ref="V14" r:id="rId33" display="http://pbs.twimg.com/profile_images/1062340228990427136/jG8oLc8q_normal.jpg"/>
    <hyperlink ref="V15" r:id="rId34" display="http://pbs.twimg.com/profile_images/1062340228990427136/jG8oLc8q_normal.jpg"/>
    <hyperlink ref="V16" r:id="rId35" display="http://pbs.twimg.com/profile_images/1062340228990427136/jG8oLc8q_normal.jpg"/>
    <hyperlink ref="V17" r:id="rId36" display="http://pbs.twimg.com/profile_images/755410995233849344/4mZK81Ib_normal.jpg"/>
    <hyperlink ref="V18" r:id="rId37" display="http://pbs.twimg.com/profile_images/755410995233849344/4mZK81Ib_normal.jpg"/>
    <hyperlink ref="V19" r:id="rId38" display="https://pbs.twimg.com/media/Du8hVUwWwAABq0v.png"/>
    <hyperlink ref="V20" r:id="rId39" display="http://pbs.twimg.com/profile_images/936246179104546816/vPnBBHn-_normal.jpg"/>
    <hyperlink ref="V21" r:id="rId40" display="http://pbs.twimg.com/profile_images/936246179104546816/vPnBBHn-_normal.jpg"/>
    <hyperlink ref="V22" r:id="rId41" display="https://pbs.twimg.com/media/Dut2jKkX4AAg7nr.jpg"/>
    <hyperlink ref="V23" r:id="rId42" display="https://pbs.twimg.com/media/DvcM269XcAA5asj.jpg"/>
    <hyperlink ref="V24" r:id="rId43" display="http://pbs.twimg.com/profile_images/785535689819561984/X5KiijPc_normal.jpg"/>
    <hyperlink ref="X3" r:id="rId44" display="https://twitter.com/#!/rammeld7/status/1073602000112234496"/>
    <hyperlink ref="X4" r:id="rId45" display="https://twitter.com/#!/jamessciales/status/1073563956776554496"/>
    <hyperlink ref="X5" r:id="rId46" display="https://twitter.com/#!/crazytequilaguy/status/1074029115248963584"/>
    <hyperlink ref="X6" r:id="rId47" display="https://twitter.com/#!/tcs_digital/status/1074261518005428225"/>
    <hyperlink ref="X7" r:id="rId48" display="https://twitter.com/#!/secureretail1/status/1075323702403915776"/>
    <hyperlink ref="X8" r:id="rId49" display="https://twitter.com/#!/mrbames/status/1074985150293991424"/>
    <hyperlink ref="X9" r:id="rId50" display="https://twitter.com/#!/mrbames/status/1075347529607340032"/>
    <hyperlink ref="X10" r:id="rId51" display="https://twitter.com/#!/mrbames/status/1076072308459163649"/>
    <hyperlink ref="X11" r:id="rId52" display="https://twitter.com/#!/dsimanauskiene/status/1074995202199314432"/>
    <hyperlink ref="X12" r:id="rId53" display="https://twitter.com/#!/dsimanauskiene/status/1075342495360434176"/>
    <hyperlink ref="X13" r:id="rId54" display="https://twitter.com/#!/dsimanauskiene/status/1076082368925089792"/>
    <hyperlink ref="X14" r:id="rId55" display="https://twitter.com/#!/kuhnkemark/status/1074997836327079942"/>
    <hyperlink ref="X15" r:id="rId56" display="https://twitter.com/#!/kuhnkemark/status/1075361402192302081"/>
    <hyperlink ref="X16" r:id="rId57" display="https://twitter.com/#!/kuhnkemark/status/1076085070010769408"/>
    <hyperlink ref="X17" r:id="rId58" display="https://twitter.com/#!/displaydata/status/1075050111070339075"/>
    <hyperlink ref="X18" r:id="rId59" display="https://twitter.com/#!/displaydata/status/1075314949340229632"/>
    <hyperlink ref="X19" r:id="rId60" display="https://twitter.com/#!/displaydata/status/1076115488399331328"/>
    <hyperlink ref="X20" r:id="rId61" display="https://twitter.com/#!/hrg_inc/status/1075118680260927490"/>
    <hyperlink ref="X21" r:id="rId62" display="https://twitter.com/#!/hrg_inc/status/1076130561276690432"/>
    <hyperlink ref="X22" r:id="rId63" display="https://twitter.com/#!/cgtmagazine/status/1075083284600840192"/>
    <hyperlink ref="X23" r:id="rId64" display="https://twitter.com/#!/cgtmagazine/status/1078344775475097601"/>
    <hyperlink ref="X24" r:id="rId65" display="https://twitter.com/#!/simoneknaap/status/1078730807588593666"/>
    <hyperlink ref="AZ3" r:id="rId66" display="https://api.twitter.com/1.1/geo/id/018929347840059e.json"/>
  </hyperlinks>
  <printOptions/>
  <pageMargins left="0.7" right="0.7" top="0.75" bottom="0.75" header="0.3" footer="0.3"/>
  <pageSetup horizontalDpi="600" verticalDpi="600" orientation="portrait" r:id="rId70"/>
  <legacyDrawing r:id="rId68"/>
  <tableParts>
    <tablePart r:id="rId6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v>
      </c>
      <c r="B1" s="13" t="s">
        <v>34</v>
      </c>
    </row>
    <row r="2" spans="1:2" ht="15">
      <c r="A2" s="124" t="s">
        <v>212</v>
      </c>
      <c r="B2" s="85">
        <v>91</v>
      </c>
    </row>
    <row r="3" spans="1:2" ht="15">
      <c r="A3" s="124" t="s">
        <v>230</v>
      </c>
      <c r="B3" s="85">
        <v>72</v>
      </c>
    </row>
    <row r="4" spans="1:2" ht="15">
      <c r="A4" s="124" t="s">
        <v>213</v>
      </c>
      <c r="B4" s="85">
        <v>66</v>
      </c>
    </row>
    <row r="5" spans="1:2" ht="15">
      <c r="A5" s="124" t="s">
        <v>214</v>
      </c>
      <c r="B5" s="85">
        <v>25</v>
      </c>
    </row>
    <row r="6" spans="1:2" ht="15">
      <c r="A6" s="124" t="s">
        <v>222</v>
      </c>
      <c r="B6" s="85">
        <v>24</v>
      </c>
    </row>
    <row r="7" spans="1:2" ht="15">
      <c r="A7" s="124" t="s">
        <v>233</v>
      </c>
      <c r="B7" s="85">
        <v>18</v>
      </c>
    </row>
    <row r="8" spans="1:2" ht="15">
      <c r="A8" s="124" t="s">
        <v>216</v>
      </c>
      <c r="B8" s="85">
        <v>12</v>
      </c>
    </row>
    <row r="9" spans="1:2" ht="15">
      <c r="A9" s="124" t="s">
        <v>234</v>
      </c>
      <c r="B9" s="85">
        <v>6</v>
      </c>
    </row>
    <row r="10" spans="1:2" ht="15">
      <c r="A10" s="124" t="s">
        <v>220</v>
      </c>
      <c r="B10" s="85">
        <v>4.5</v>
      </c>
    </row>
    <row r="11" spans="1:2" ht="15">
      <c r="A11" s="124" t="s">
        <v>221</v>
      </c>
      <c r="B11" s="85">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35" t="s">
        <v>862</v>
      </c>
      <c r="B25" t="s">
        <v>861</v>
      </c>
    </row>
    <row r="26" spans="1:2" ht="15">
      <c r="A26" s="136">
        <v>43448.543599537035</v>
      </c>
      <c r="B26" s="3">
        <v>1</v>
      </c>
    </row>
    <row r="27" spans="1:2" ht="15">
      <c r="A27" s="136">
        <v>43448.64858796296</v>
      </c>
      <c r="B27" s="3">
        <v>1</v>
      </c>
    </row>
    <row r="28" spans="1:2" ht="15">
      <c r="A28" s="136">
        <v>43449.827199074076</v>
      </c>
      <c r="B28" s="3">
        <v>1</v>
      </c>
    </row>
    <row r="29" spans="1:2" ht="15">
      <c r="A29" s="136">
        <v>43450.468506944446</v>
      </c>
      <c r="B29" s="3">
        <v>1</v>
      </c>
    </row>
    <row r="30" spans="1:2" ht="15">
      <c r="A30" s="136">
        <v>43452.46534722222</v>
      </c>
      <c r="B30" s="3">
        <v>1</v>
      </c>
    </row>
    <row r="31" spans="1:2" ht="15">
      <c r="A31" s="136">
        <v>43452.49309027778</v>
      </c>
      <c r="B31" s="3">
        <v>1</v>
      </c>
    </row>
    <row r="32" spans="1:2" ht="15">
      <c r="A32" s="136">
        <v>43452.50035879629</v>
      </c>
      <c r="B32" s="3">
        <v>1</v>
      </c>
    </row>
    <row r="33" spans="1:2" ht="15">
      <c r="A33" s="136">
        <v>43452.64460648148</v>
      </c>
      <c r="B33" s="3">
        <v>1</v>
      </c>
    </row>
    <row r="34" spans="1:2" ht="15">
      <c r="A34" s="136">
        <v>43452.73614583333</v>
      </c>
      <c r="B34" s="3">
        <v>1</v>
      </c>
    </row>
    <row r="35" spans="1:2" ht="15">
      <c r="A35" s="136">
        <v>43452.833819444444</v>
      </c>
      <c r="B35" s="3">
        <v>1</v>
      </c>
    </row>
    <row r="36" spans="1:2" ht="15">
      <c r="A36" s="136">
        <v>43453.37541666667</v>
      </c>
      <c r="B36" s="3">
        <v>1</v>
      </c>
    </row>
    <row r="37" spans="1:2" ht="15">
      <c r="A37" s="136">
        <v>43453.39957175926</v>
      </c>
      <c r="B37" s="3">
        <v>1</v>
      </c>
    </row>
    <row r="38" spans="1:2" ht="15">
      <c r="A38" s="136">
        <v>43453.45143518518</v>
      </c>
      <c r="B38" s="3">
        <v>1</v>
      </c>
    </row>
    <row r="39" spans="1:2" ht="15">
      <c r="A39" s="136">
        <v>43453.46532407407</v>
      </c>
      <c r="B39" s="3">
        <v>1</v>
      </c>
    </row>
    <row r="40" spans="1:2" ht="15">
      <c r="A40" s="136">
        <v>43453.50361111111</v>
      </c>
      <c r="B40" s="3">
        <v>1</v>
      </c>
    </row>
    <row r="41" spans="1:2" ht="15">
      <c r="A41" s="136">
        <v>43455.46533564815</v>
      </c>
      <c r="B41" s="3">
        <v>1</v>
      </c>
    </row>
    <row r="42" spans="1:2" ht="15">
      <c r="A42" s="136">
        <v>43455.493101851855</v>
      </c>
      <c r="B42" s="3">
        <v>1</v>
      </c>
    </row>
    <row r="43" spans="1:2" ht="15">
      <c r="A43" s="136">
        <v>43455.500555555554</v>
      </c>
      <c r="B43" s="3">
        <v>1</v>
      </c>
    </row>
    <row r="44" spans="1:2" ht="15">
      <c r="A44" s="136">
        <v>43455.58449074074</v>
      </c>
      <c r="B44" s="3">
        <v>1</v>
      </c>
    </row>
    <row r="45" spans="1:2" ht="15">
      <c r="A45" s="136">
        <v>43455.62608796296</v>
      </c>
      <c r="B45" s="3">
        <v>1</v>
      </c>
    </row>
    <row r="46" spans="1:2" ht="15">
      <c r="A46" s="136">
        <v>43461.73614583333</v>
      </c>
      <c r="B46" s="3">
        <v>1</v>
      </c>
    </row>
    <row r="47" spans="1:2" ht="15">
      <c r="A47" s="136">
        <v>43462.801400462966</v>
      </c>
      <c r="B47" s="3">
        <v>1</v>
      </c>
    </row>
    <row r="48" spans="1:2" ht="15">
      <c r="A48" s="136" t="s">
        <v>863</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352</v>
      </c>
      <c r="AE2" s="13" t="s">
        <v>353</v>
      </c>
      <c r="AF2" s="13" t="s">
        <v>354</v>
      </c>
      <c r="AG2" s="13" t="s">
        <v>355</v>
      </c>
      <c r="AH2" s="13" t="s">
        <v>356</v>
      </c>
      <c r="AI2" s="13" t="s">
        <v>357</v>
      </c>
      <c r="AJ2" s="13" t="s">
        <v>358</v>
      </c>
      <c r="AK2" s="13" t="s">
        <v>359</v>
      </c>
      <c r="AL2" s="13" t="s">
        <v>360</v>
      </c>
      <c r="AM2" s="13" t="s">
        <v>361</v>
      </c>
      <c r="AN2" s="13" t="s">
        <v>362</v>
      </c>
      <c r="AO2" s="13" t="s">
        <v>363</v>
      </c>
      <c r="AP2" s="13" t="s">
        <v>364</v>
      </c>
      <c r="AQ2" s="13" t="s">
        <v>365</v>
      </c>
      <c r="AR2" s="13" t="s">
        <v>366</v>
      </c>
      <c r="AS2" s="13" t="s">
        <v>192</v>
      </c>
      <c r="AT2" s="13" t="s">
        <v>367</v>
      </c>
      <c r="AU2" s="13" t="s">
        <v>368</v>
      </c>
      <c r="AV2" s="13" t="s">
        <v>369</v>
      </c>
      <c r="AW2" s="13" t="s">
        <v>370</v>
      </c>
      <c r="AX2" s="13" t="s">
        <v>371</v>
      </c>
      <c r="AY2" s="13" t="s">
        <v>372</v>
      </c>
      <c r="AZ2" s="13" t="s">
        <v>599</v>
      </c>
      <c r="BA2" s="130" t="s">
        <v>770</v>
      </c>
      <c r="BB2" s="130" t="s">
        <v>772</v>
      </c>
      <c r="BC2" s="130" t="s">
        <v>773</v>
      </c>
      <c r="BD2" s="130" t="s">
        <v>774</v>
      </c>
      <c r="BE2" s="130" t="s">
        <v>775</v>
      </c>
      <c r="BF2" s="130" t="s">
        <v>777</v>
      </c>
      <c r="BG2" s="130" t="s">
        <v>779</v>
      </c>
      <c r="BH2" s="130" t="s">
        <v>789</v>
      </c>
      <c r="BI2" s="130" t="s">
        <v>796</v>
      </c>
      <c r="BJ2" s="130" t="s">
        <v>805</v>
      </c>
      <c r="BK2" s="130" t="s">
        <v>849</v>
      </c>
      <c r="BL2" s="130" t="s">
        <v>850</v>
      </c>
      <c r="BM2" s="130" t="s">
        <v>851</v>
      </c>
      <c r="BN2" s="130" t="s">
        <v>852</v>
      </c>
      <c r="BO2" s="130" t="s">
        <v>853</v>
      </c>
      <c r="BP2" s="130" t="s">
        <v>854</v>
      </c>
      <c r="BQ2" s="130" t="s">
        <v>855</v>
      </c>
      <c r="BR2" s="130" t="s">
        <v>856</v>
      </c>
      <c r="BS2" s="130" t="s">
        <v>858</v>
      </c>
      <c r="BT2" s="3"/>
      <c r="BU2" s="3"/>
    </row>
    <row r="3" spans="1:73" ht="15" customHeight="1">
      <c r="A3" s="50" t="s">
        <v>212</v>
      </c>
      <c r="B3" s="53"/>
      <c r="C3" s="53" t="s">
        <v>64</v>
      </c>
      <c r="D3" s="54">
        <v>172.988877180658</v>
      </c>
      <c r="E3" s="55"/>
      <c r="F3" s="112" t="s">
        <v>279</v>
      </c>
      <c r="G3" s="53"/>
      <c r="H3" s="57" t="s">
        <v>212</v>
      </c>
      <c r="I3" s="56"/>
      <c r="J3" s="56"/>
      <c r="K3" s="114" t="s">
        <v>527</v>
      </c>
      <c r="L3" s="59">
        <v>9999</v>
      </c>
      <c r="M3" s="60">
        <v>1909.6182861328125</v>
      </c>
      <c r="N3" s="60">
        <v>6587.38525390625</v>
      </c>
      <c r="O3" s="58"/>
      <c r="P3" s="61"/>
      <c r="Q3" s="61"/>
      <c r="R3" s="51"/>
      <c r="S3" s="51">
        <v>1</v>
      </c>
      <c r="T3" s="51">
        <v>7</v>
      </c>
      <c r="U3" s="52">
        <v>91</v>
      </c>
      <c r="V3" s="52">
        <v>0.047619</v>
      </c>
      <c r="W3" s="52">
        <v>0.187943</v>
      </c>
      <c r="X3" s="52">
        <v>2.867284</v>
      </c>
      <c r="Y3" s="52">
        <v>0.07142857142857142</v>
      </c>
      <c r="Z3" s="52">
        <v>0</v>
      </c>
      <c r="AA3" s="62">
        <v>3</v>
      </c>
      <c r="AB3" s="62"/>
      <c r="AC3" s="63"/>
      <c r="AD3" s="85" t="s">
        <v>373</v>
      </c>
      <c r="AE3" s="85">
        <v>922</v>
      </c>
      <c r="AF3" s="85">
        <v>224</v>
      </c>
      <c r="AG3" s="85">
        <v>1539</v>
      </c>
      <c r="AH3" s="85">
        <v>216</v>
      </c>
      <c r="AI3" s="85"/>
      <c r="AJ3" s="85" t="s">
        <v>397</v>
      </c>
      <c r="AK3" s="85" t="s">
        <v>349</v>
      </c>
      <c r="AL3" s="85"/>
      <c r="AM3" s="85"/>
      <c r="AN3" s="87">
        <v>40192.49670138889</v>
      </c>
      <c r="AO3" s="85"/>
      <c r="AP3" s="85" t="b">
        <v>1</v>
      </c>
      <c r="AQ3" s="85" t="b">
        <v>0</v>
      </c>
      <c r="AR3" s="85" t="b">
        <v>1</v>
      </c>
      <c r="AS3" s="85" t="s">
        <v>335</v>
      </c>
      <c r="AT3" s="85">
        <v>19</v>
      </c>
      <c r="AU3" s="89" t="s">
        <v>481</v>
      </c>
      <c r="AV3" s="85" t="b">
        <v>0</v>
      </c>
      <c r="AW3" s="85" t="s">
        <v>501</v>
      </c>
      <c r="AX3" s="89" t="s">
        <v>502</v>
      </c>
      <c r="AY3" s="85" t="s">
        <v>66</v>
      </c>
      <c r="AZ3" s="85" t="str">
        <f>REPLACE(INDEX(GroupVertices[Group],MATCH(Vertices[[#This Row],[Vertex]],GroupVertices[Vertex],0)),1,1,"")</f>
        <v>1</v>
      </c>
      <c r="BA3" s="51" t="s">
        <v>260</v>
      </c>
      <c r="BB3" s="51" t="s">
        <v>260</v>
      </c>
      <c r="BC3" s="51" t="s">
        <v>266</v>
      </c>
      <c r="BD3" s="51" t="s">
        <v>266</v>
      </c>
      <c r="BE3" s="51"/>
      <c r="BF3" s="51"/>
      <c r="BG3" s="131" t="s">
        <v>780</v>
      </c>
      <c r="BH3" s="131" t="s">
        <v>780</v>
      </c>
      <c r="BI3" s="131" t="s">
        <v>797</v>
      </c>
      <c r="BJ3" s="131" t="s">
        <v>797</v>
      </c>
      <c r="BK3" s="131">
        <v>1</v>
      </c>
      <c r="BL3" s="134">
        <v>3.0303030303030303</v>
      </c>
      <c r="BM3" s="131">
        <v>1</v>
      </c>
      <c r="BN3" s="134">
        <v>3.0303030303030303</v>
      </c>
      <c r="BO3" s="131">
        <v>0</v>
      </c>
      <c r="BP3" s="134">
        <v>0</v>
      </c>
      <c r="BQ3" s="131">
        <v>31</v>
      </c>
      <c r="BR3" s="134">
        <v>93.93939393939394</v>
      </c>
      <c r="BS3" s="131">
        <v>33</v>
      </c>
      <c r="BT3" s="3"/>
      <c r="BU3" s="3"/>
    </row>
    <row r="4" spans="1:76" ht="15">
      <c r="A4" s="14" t="s">
        <v>224</v>
      </c>
      <c r="B4" s="15"/>
      <c r="C4" s="15" t="s">
        <v>64</v>
      </c>
      <c r="D4" s="93">
        <v>1000</v>
      </c>
      <c r="E4" s="81"/>
      <c r="F4" s="112" t="s">
        <v>487</v>
      </c>
      <c r="G4" s="15"/>
      <c r="H4" s="16" t="s">
        <v>224</v>
      </c>
      <c r="I4" s="66"/>
      <c r="J4" s="66"/>
      <c r="K4" s="114" t="s">
        <v>528</v>
      </c>
      <c r="L4" s="94">
        <v>1</v>
      </c>
      <c r="M4" s="95">
        <v>738.7821655273438</v>
      </c>
      <c r="N4" s="95">
        <v>3979.246826171875</v>
      </c>
      <c r="O4" s="77"/>
      <c r="P4" s="96"/>
      <c r="Q4" s="96"/>
      <c r="R4" s="97"/>
      <c r="S4" s="51">
        <v>1</v>
      </c>
      <c r="T4" s="51">
        <v>0</v>
      </c>
      <c r="U4" s="52">
        <v>0</v>
      </c>
      <c r="V4" s="52">
        <v>0.030303</v>
      </c>
      <c r="W4" s="52">
        <v>0.049137</v>
      </c>
      <c r="X4" s="52">
        <v>0.454648</v>
      </c>
      <c r="Y4" s="52">
        <v>0</v>
      </c>
      <c r="Z4" s="52">
        <v>0</v>
      </c>
      <c r="AA4" s="82">
        <v>4</v>
      </c>
      <c r="AB4" s="82"/>
      <c r="AC4" s="98"/>
      <c r="AD4" s="85" t="s">
        <v>374</v>
      </c>
      <c r="AE4" s="85">
        <v>685</v>
      </c>
      <c r="AF4" s="85">
        <v>327741</v>
      </c>
      <c r="AG4" s="85">
        <v>21898</v>
      </c>
      <c r="AH4" s="85">
        <v>797</v>
      </c>
      <c r="AI4" s="85"/>
      <c r="AJ4" s="85" t="s">
        <v>398</v>
      </c>
      <c r="AK4" s="85" t="s">
        <v>421</v>
      </c>
      <c r="AL4" s="89" t="s">
        <v>439</v>
      </c>
      <c r="AM4" s="85"/>
      <c r="AN4" s="87">
        <v>39559.63949074074</v>
      </c>
      <c r="AO4" s="89" t="s">
        <v>460</v>
      </c>
      <c r="AP4" s="85" t="b">
        <v>0</v>
      </c>
      <c r="AQ4" s="85" t="b">
        <v>0</v>
      </c>
      <c r="AR4" s="85" t="b">
        <v>1</v>
      </c>
      <c r="AS4" s="85" t="s">
        <v>335</v>
      </c>
      <c r="AT4" s="85">
        <v>2056</v>
      </c>
      <c r="AU4" s="89" t="s">
        <v>481</v>
      </c>
      <c r="AV4" s="85" t="b">
        <v>1</v>
      </c>
      <c r="AW4" s="85" t="s">
        <v>501</v>
      </c>
      <c r="AX4" s="89" t="s">
        <v>503</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225</v>
      </c>
      <c r="B5" s="15"/>
      <c r="C5" s="15" t="s">
        <v>64</v>
      </c>
      <c r="D5" s="93">
        <v>1000</v>
      </c>
      <c r="E5" s="81"/>
      <c r="F5" s="112" t="s">
        <v>488</v>
      </c>
      <c r="G5" s="15"/>
      <c r="H5" s="16" t="s">
        <v>225</v>
      </c>
      <c r="I5" s="66"/>
      <c r="J5" s="66"/>
      <c r="K5" s="114" t="s">
        <v>529</v>
      </c>
      <c r="L5" s="94">
        <v>1</v>
      </c>
      <c r="M5" s="95">
        <v>431.0809631347656</v>
      </c>
      <c r="N5" s="95">
        <v>6548.31591796875</v>
      </c>
      <c r="O5" s="77"/>
      <c r="P5" s="96"/>
      <c r="Q5" s="96"/>
      <c r="R5" s="97"/>
      <c r="S5" s="51">
        <v>1</v>
      </c>
      <c r="T5" s="51">
        <v>0</v>
      </c>
      <c r="U5" s="52">
        <v>0</v>
      </c>
      <c r="V5" s="52">
        <v>0.030303</v>
      </c>
      <c r="W5" s="52">
        <v>0.049137</v>
      </c>
      <c r="X5" s="52">
        <v>0.454648</v>
      </c>
      <c r="Y5" s="52">
        <v>0</v>
      </c>
      <c r="Z5" s="52">
        <v>0</v>
      </c>
      <c r="AA5" s="82">
        <v>5</v>
      </c>
      <c r="AB5" s="82"/>
      <c r="AC5" s="98"/>
      <c r="AD5" s="85" t="s">
        <v>375</v>
      </c>
      <c r="AE5" s="85">
        <v>7638</v>
      </c>
      <c r="AF5" s="85">
        <v>17082</v>
      </c>
      <c r="AG5" s="85">
        <v>12394</v>
      </c>
      <c r="AH5" s="85">
        <v>3589</v>
      </c>
      <c r="AI5" s="85"/>
      <c r="AJ5" s="85" t="s">
        <v>399</v>
      </c>
      <c r="AK5" s="85" t="s">
        <v>422</v>
      </c>
      <c r="AL5" s="89" t="s">
        <v>440</v>
      </c>
      <c r="AM5" s="85"/>
      <c r="AN5" s="87">
        <v>40305.572847222225</v>
      </c>
      <c r="AO5" s="89" t="s">
        <v>461</v>
      </c>
      <c r="AP5" s="85" t="b">
        <v>0</v>
      </c>
      <c r="AQ5" s="85" t="b">
        <v>0</v>
      </c>
      <c r="AR5" s="85" t="b">
        <v>1</v>
      </c>
      <c r="AS5" s="85" t="s">
        <v>335</v>
      </c>
      <c r="AT5" s="85">
        <v>611</v>
      </c>
      <c r="AU5" s="89" t="s">
        <v>481</v>
      </c>
      <c r="AV5" s="85" t="b">
        <v>0</v>
      </c>
      <c r="AW5" s="85" t="s">
        <v>501</v>
      </c>
      <c r="AX5" s="89" t="s">
        <v>504</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226</v>
      </c>
      <c r="B6" s="15"/>
      <c r="C6" s="15" t="s">
        <v>64</v>
      </c>
      <c r="D6" s="93">
        <v>656.6957030792647</v>
      </c>
      <c r="E6" s="81"/>
      <c r="F6" s="112" t="s">
        <v>489</v>
      </c>
      <c r="G6" s="15"/>
      <c r="H6" s="16" t="s">
        <v>226</v>
      </c>
      <c r="I6" s="66"/>
      <c r="J6" s="66"/>
      <c r="K6" s="114" t="s">
        <v>530</v>
      </c>
      <c r="L6" s="94">
        <v>1</v>
      </c>
      <c r="M6" s="95">
        <v>700.6591186523438</v>
      </c>
      <c r="N6" s="95">
        <v>9333.1845703125</v>
      </c>
      <c r="O6" s="77"/>
      <c r="P6" s="96"/>
      <c r="Q6" s="96"/>
      <c r="R6" s="97"/>
      <c r="S6" s="51">
        <v>1</v>
      </c>
      <c r="T6" s="51">
        <v>0</v>
      </c>
      <c r="U6" s="52">
        <v>0</v>
      </c>
      <c r="V6" s="52">
        <v>0.030303</v>
      </c>
      <c r="W6" s="52">
        <v>0.049137</v>
      </c>
      <c r="X6" s="52">
        <v>0.454648</v>
      </c>
      <c r="Y6" s="52">
        <v>0</v>
      </c>
      <c r="Z6" s="52">
        <v>0</v>
      </c>
      <c r="AA6" s="82">
        <v>6</v>
      </c>
      <c r="AB6" s="82"/>
      <c r="AC6" s="98"/>
      <c r="AD6" s="85" t="s">
        <v>376</v>
      </c>
      <c r="AE6" s="85">
        <v>4277</v>
      </c>
      <c r="AF6" s="85">
        <v>10084</v>
      </c>
      <c r="AG6" s="85">
        <v>11216</v>
      </c>
      <c r="AH6" s="85">
        <v>6797</v>
      </c>
      <c r="AI6" s="85"/>
      <c r="AJ6" s="85" t="s">
        <v>400</v>
      </c>
      <c r="AK6" s="85" t="s">
        <v>349</v>
      </c>
      <c r="AL6" s="89" t="s">
        <v>441</v>
      </c>
      <c r="AM6" s="85"/>
      <c r="AN6" s="87">
        <v>40073.5796412037</v>
      </c>
      <c r="AO6" s="89" t="s">
        <v>462</v>
      </c>
      <c r="AP6" s="85" t="b">
        <v>0</v>
      </c>
      <c r="AQ6" s="85" t="b">
        <v>0</v>
      </c>
      <c r="AR6" s="85" t="b">
        <v>1</v>
      </c>
      <c r="AS6" s="85" t="s">
        <v>335</v>
      </c>
      <c r="AT6" s="85">
        <v>400</v>
      </c>
      <c r="AU6" s="89" t="s">
        <v>482</v>
      </c>
      <c r="AV6" s="85" t="b">
        <v>0</v>
      </c>
      <c r="AW6" s="85" t="s">
        <v>501</v>
      </c>
      <c r="AX6" s="89" t="s">
        <v>505</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213</v>
      </c>
      <c r="B7" s="15"/>
      <c r="C7" s="15" t="s">
        <v>64</v>
      </c>
      <c r="D7" s="93">
        <v>280.32665964172816</v>
      </c>
      <c r="E7" s="81"/>
      <c r="F7" s="112" t="s">
        <v>280</v>
      </c>
      <c r="G7" s="15"/>
      <c r="H7" s="16" t="s">
        <v>213</v>
      </c>
      <c r="I7" s="66"/>
      <c r="J7" s="66"/>
      <c r="K7" s="114" t="s">
        <v>531</v>
      </c>
      <c r="L7" s="94">
        <v>7252.2967032967035</v>
      </c>
      <c r="M7" s="95">
        <v>8740.373046875</v>
      </c>
      <c r="N7" s="95">
        <v>7493.67431640625</v>
      </c>
      <c r="O7" s="77"/>
      <c r="P7" s="96"/>
      <c r="Q7" s="96"/>
      <c r="R7" s="97"/>
      <c r="S7" s="51">
        <v>1</v>
      </c>
      <c r="T7" s="51">
        <v>4</v>
      </c>
      <c r="U7" s="52">
        <v>66</v>
      </c>
      <c r="V7" s="52">
        <v>0.033333</v>
      </c>
      <c r="W7" s="52">
        <v>0.032487</v>
      </c>
      <c r="X7" s="52">
        <v>1.870146</v>
      </c>
      <c r="Y7" s="52">
        <v>0</v>
      </c>
      <c r="Z7" s="52">
        <v>0.25</v>
      </c>
      <c r="AA7" s="82">
        <v>7</v>
      </c>
      <c r="AB7" s="82"/>
      <c r="AC7" s="98"/>
      <c r="AD7" s="85" t="s">
        <v>377</v>
      </c>
      <c r="AE7" s="85">
        <v>2994</v>
      </c>
      <c r="AF7" s="85">
        <v>2412</v>
      </c>
      <c r="AG7" s="85">
        <v>2634</v>
      </c>
      <c r="AH7" s="85">
        <v>970</v>
      </c>
      <c r="AI7" s="85"/>
      <c r="AJ7" s="85" t="s">
        <v>401</v>
      </c>
      <c r="AK7" s="85" t="s">
        <v>423</v>
      </c>
      <c r="AL7" s="89" t="s">
        <v>442</v>
      </c>
      <c r="AM7" s="85"/>
      <c r="AN7" s="87">
        <v>39855.840844907405</v>
      </c>
      <c r="AO7" s="89" t="s">
        <v>463</v>
      </c>
      <c r="AP7" s="85" t="b">
        <v>0</v>
      </c>
      <c r="AQ7" s="85" t="b">
        <v>0</v>
      </c>
      <c r="AR7" s="85" t="b">
        <v>0</v>
      </c>
      <c r="AS7" s="85" t="s">
        <v>335</v>
      </c>
      <c r="AT7" s="85">
        <v>120</v>
      </c>
      <c r="AU7" s="89" t="s">
        <v>481</v>
      </c>
      <c r="AV7" s="85" t="b">
        <v>0</v>
      </c>
      <c r="AW7" s="85" t="s">
        <v>501</v>
      </c>
      <c r="AX7" s="89" t="s">
        <v>506</v>
      </c>
      <c r="AY7" s="85" t="s">
        <v>66</v>
      </c>
      <c r="AZ7" s="85" t="str">
        <f>REPLACE(INDEX(GroupVertices[Group],MATCH(Vertices[[#This Row],[Vertex]],GroupVertices[Vertex],0)),1,1,"")</f>
        <v>3</v>
      </c>
      <c r="BA7" s="51" t="s">
        <v>261</v>
      </c>
      <c r="BB7" s="51" t="s">
        <v>261</v>
      </c>
      <c r="BC7" s="51" t="s">
        <v>267</v>
      </c>
      <c r="BD7" s="51" t="s">
        <v>267</v>
      </c>
      <c r="BE7" s="51" t="s">
        <v>270</v>
      </c>
      <c r="BF7" s="51" t="s">
        <v>270</v>
      </c>
      <c r="BG7" s="131" t="s">
        <v>781</v>
      </c>
      <c r="BH7" s="131" t="s">
        <v>781</v>
      </c>
      <c r="BI7" s="131" t="s">
        <v>798</v>
      </c>
      <c r="BJ7" s="131" t="s">
        <v>798</v>
      </c>
      <c r="BK7" s="131">
        <v>1</v>
      </c>
      <c r="BL7" s="134">
        <v>3.7037037037037037</v>
      </c>
      <c r="BM7" s="131">
        <v>0</v>
      </c>
      <c r="BN7" s="134">
        <v>0</v>
      </c>
      <c r="BO7" s="131">
        <v>0</v>
      </c>
      <c r="BP7" s="134">
        <v>0</v>
      </c>
      <c r="BQ7" s="131">
        <v>26</v>
      </c>
      <c r="BR7" s="134">
        <v>96.29629629629629</v>
      </c>
      <c r="BS7" s="131">
        <v>27</v>
      </c>
      <c r="BT7" s="2"/>
      <c r="BU7" s="3"/>
      <c r="BV7" s="3"/>
      <c r="BW7" s="3"/>
      <c r="BX7" s="3"/>
    </row>
    <row r="8" spans="1:76" ht="15">
      <c r="A8" s="14" t="s">
        <v>227</v>
      </c>
      <c r="B8" s="15"/>
      <c r="C8" s="15" t="s">
        <v>64</v>
      </c>
      <c r="D8" s="93">
        <v>222.0463645943098</v>
      </c>
      <c r="E8" s="81"/>
      <c r="F8" s="112" t="s">
        <v>490</v>
      </c>
      <c r="G8" s="15"/>
      <c r="H8" s="16" t="s">
        <v>227</v>
      </c>
      <c r="I8" s="66"/>
      <c r="J8" s="66"/>
      <c r="K8" s="114" t="s">
        <v>532</v>
      </c>
      <c r="L8" s="94">
        <v>1</v>
      </c>
      <c r="M8" s="95">
        <v>9745.2890625</v>
      </c>
      <c r="N8" s="95">
        <v>9539.6337890625</v>
      </c>
      <c r="O8" s="77"/>
      <c r="P8" s="96"/>
      <c r="Q8" s="96"/>
      <c r="R8" s="97"/>
      <c r="S8" s="51">
        <v>1</v>
      </c>
      <c r="T8" s="51">
        <v>0</v>
      </c>
      <c r="U8" s="52">
        <v>0</v>
      </c>
      <c r="V8" s="52">
        <v>0.02381</v>
      </c>
      <c r="W8" s="52">
        <v>0.008494</v>
      </c>
      <c r="X8" s="52">
        <v>0.547405</v>
      </c>
      <c r="Y8" s="52">
        <v>0</v>
      </c>
      <c r="Z8" s="52">
        <v>0</v>
      </c>
      <c r="AA8" s="82">
        <v>8</v>
      </c>
      <c r="AB8" s="82"/>
      <c r="AC8" s="98"/>
      <c r="AD8" s="85" t="s">
        <v>378</v>
      </c>
      <c r="AE8" s="85">
        <v>469</v>
      </c>
      <c r="AF8" s="85">
        <v>1224</v>
      </c>
      <c r="AG8" s="85">
        <v>1189</v>
      </c>
      <c r="AH8" s="85">
        <v>17</v>
      </c>
      <c r="AI8" s="85"/>
      <c r="AJ8" s="85" t="s">
        <v>402</v>
      </c>
      <c r="AK8" s="85" t="s">
        <v>424</v>
      </c>
      <c r="AL8" s="89" t="s">
        <v>443</v>
      </c>
      <c r="AM8" s="85"/>
      <c r="AN8" s="87">
        <v>40149.79971064815</v>
      </c>
      <c r="AO8" s="85"/>
      <c r="AP8" s="85" t="b">
        <v>1</v>
      </c>
      <c r="AQ8" s="85" t="b">
        <v>0</v>
      </c>
      <c r="AR8" s="85" t="b">
        <v>1</v>
      </c>
      <c r="AS8" s="85" t="s">
        <v>335</v>
      </c>
      <c r="AT8" s="85">
        <v>95</v>
      </c>
      <c r="AU8" s="89" t="s">
        <v>481</v>
      </c>
      <c r="AV8" s="85" t="b">
        <v>0</v>
      </c>
      <c r="AW8" s="85" t="s">
        <v>501</v>
      </c>
      <c r="AX8" s="89" t="s">
        <v>507</v>
      </c>
      <c r="AY8" s="85" t="s">
        <v>65</v>
      </c>
      <c r="AZ8" s="85" t="str">
        <f>REPLACE(INDEX(GroupVertices[Group],MATCH(Vertices[[#This Row],[Vertex]],GroupVertices[Vertex],0)),1,1,"")</f>
        <v>3</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228</v>
      </c>
      <c r="B9" s="15"/>
      <c r="C9" s="15" t="s">
        <v>64</v>
      </c>
      <c r="D9" s="93">
        <v>191.72883737267298</v>
      </c>
      <c r="E9" s="81"/>
      <c r="F9" s="112" t="s">
        <v>491</v>
      </c>
      <c r="G9" s="15"/>
      <c r="H9" s="16" t="s">
        <v>228</v>
      </c>
      <c r="I9" s="66"/>
      <c r="J9" s="66"/>
      <c r="K9" s="114" t="s">
        <v>533</v>
      </c>
      <c r="L9" s="94">
        <v>1</v>
      </c>
      <c r="M9" s="95">
        <v>8101.9345703125</v>
      </c>
      <c r="N9" s="95">
        <v>6203.0146484375</v>
      </c>
      <c r="O9" s="77"/>
      <c r="P9" s="96"/>
      <c r="Q9" s="96"/>
      <c r="R9" s="97"/>
      <c r="S9" s="51">
        <v>1</v>
      </c>
      <c r="T9" s="51">
        <v>0</v>
      </c>
      <c r="U9" s="52">
        <v>0</v>
      </c>
      <c r="V9" s="52">
        <v>0.02381</v>
      </c>
      <c r="W9" s="52">
        <v>0.008494</v>
      </c>
      <c r="X9" s="52">
        <v>0.547405</v>
      </c>
      <c r="Y9" s="52">
        <v>0</v>
      </c>
      <c r="Z9" s="52">
        <v>0</v>
      </c>
      <c r="AA9" s="82">
        <v>9</v>
      </c>
      <c r="AB9" s="82"/>
      <c r="AC9" s="98"/>
      <c r="AD9" s="85" t="s">
        <v>379</v>
      </c>
      <c r="AE9" s="85">
        <v>48</v>
      </c>
      <c r="AF9" s="85">
        <v>606</v>
      </c>
      <c r="AG9" s="85">
        <v>62</v>
      </c>
      <c r="AH9" s="85">
        <v>14</v>
      </c>
      <c r="AI9" s="85"/>
      <c r="AJ9" s="85" t="s">
        <v>403</v>
      </c>
      <c r="AK9" s="85" t="s">
        <v>425</v>
      </c>
      <c r="AL9" s="85"/>
      <c r="AM9" s="85"/>
      <c r="AN9" s="87">
        <v>42143.624814814815</v>
      </c>
      <c r="AO9" s="85"/>
      <c r="AP9" s="85" t="b">
        <v>1</v>
      </c>
      <c r="AQ9" s="85" t="b">
        <v>0</v>
      </c>
      <c r="AR9" s="85" t="b">
        <v>0</v>
      </c>
      <c r="AS9" s="85" t="s">
        <v>335</v>
      </c>
      <c r="AT9" s="85">
        <v>8</v>
      </c>
      <c r="AU9" s="89" t="s">
        <v>481</v>
      </c>
      <c r="AV9" s="85" t="b">
        <v>0</v>
      </c>
      <c r="AW9" s="85" t="s">
        <v>501</v>
      </c>
      <c r="AX9" s="89" t="s">
        <v>508</v>
      </c>
      <c r="AY9" s="85" t="s">
        <v>65</v>
      </c>
      <c r="AZ9" s="85" t="str">
        <f>REPLACE(INDEX(GroupVertices[Group],MATCH(Vertices[[#This Row],[Vertex]],GroupVertices[Vertex],0)),1,1,"")</f>
        <v>3</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229</v>
      </c>
      <c r="B10" s="15"/>
      <c r="C10" s="15" t="s">
        <v>64</v>
      </c>
      <c r="D10" s="93">
        <v>750.9841938883035</v>
      </c>
      <c r="E10" s="81"/>
      <c r="F10" s="112" t="s">
        <v>492</v>
      </c>
      <c r="G10" s="15"/>
      <c r="H10" s="16" t="s">
        <v>229</v>
      </c>
      <c r="I10" s="66"/>
      <c r="J10" s="66"/>
      <c r="K10" s="114" t="s">
        <v>534</v>
      </c>
      <c r="L10" s="94">
        <v>1</v>
      </c>
      <c r="M10" s="95">
        <v>2117.492431640625</v>
      </c>
      <c r="N10" s="95">
        <v>9298.7763671875</v>
      </c>
      <c r="O10" s="77"/>
      <c r="P10" s="96"/>
      <c r="Q10" s="96"/>
      <c r="R10" s="97"/>
      <c r="S10" s="51">
        <v>2</v>
      </c>
      <c r="T10" s="51">
        <v>0</v>
      </c>
      <c r="U10" s="52">
        <v>0</v>
      </c>
      <c r="V10" s="52">
        <v>0.03125</v>
      </c>
      <c r="W10" s="52">
        <v>0.090286</v>
      </c>
      <c r="X10" s="52">
        <v>0.747073</v>
      </c>
      <c r="Y10" s="52">
        <v>0.5</v>
      </c>
      <c r="Z10" s="52">
        <v>0</v>
      </c>
      <c r="AA10" s="82">
        <v>10</v>
      </c>
      <c r="AB10" s="82"/>
      <c r="AC10" s="98"/>
      <c r="AD10" s="85" t="s">
        <v>380</v>
      </c>
      <c r="AE10" s="85">
        <v>359</v>
      </c>
      <c r="AF10" s="85">
        <v>12006</v>
      </c>
      <c r="AG10" s="85">
        <v>3784</v>
      </c>
      <c r="AH10" s="85">
        <v>819</v>
      </c>
      <c r="AI10" s="85"/>
      <c r="AJ10" s="85" t="s">
        <v>404</v>
      </c>
      <c r="AK10" s="85" t="s">
        <v>426</v>
      </c>
      <c r="AL10" s="89" t="s">
        <v>444</v>
      </c>
      <c r="AM10" s="85"/>
      <c r="AN10" s="87">
        <v>40031.91392361111</v>
      </c>
      <c r="AO10" s="89" t="s">
        <v>464</v>
      </c>
      <c r="AP10" s="85" t="b">
        <v>0</v>
      </c>
      <c r="AQ10" s="85" t="b">
        <v>0</v>
      </c>
      <c r="AR10" s="85" t="b">
        <v>1</v>
      </c>
      <c r="AS10" s="85" t="s">
        <v>335</v>
      </c>
      <c r="AT10" s="85">
        <v>389</v>
      </c>
      <c r="AU10" s="89" t="s">
        <v>483</v>
      </c>
      <c r="AV10" s="85" t="b">
        <v>0</v>
      </c>
      <c r="AW10" s="85" t="s">
        <v>501</v>
      </c>
      <c r="AX10" s="89" t="s">
        <v>509</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214</v>
      </c>
      <c r="B11" s="15"/>
      <c r="C11" s="15" t="s">
        <v>64</v>
      </c>
      <c r="D11" s="93">
        <v>163.76606954689146</v>
      </c>
      <c r="E11" s="81"/>
      <c r="F11" s="112" t="s">
        <v>281</v>
      </c>
      <c r="G11" s="15"/>
      <c r="H11" s="16" t="s">
        <v>214</v>
      </c>
      <c r="I11" s="66"/>
      <c r="J11" s="66"/>
      <c r="K11" s="114" t="s">
        <v>535</v>
      </c>
      <c r="L11" s="94">
        <v>2747.703296703297</v>
      </c>
      <c r="M11" s="95">
        <v>2990.018798828125</v>
      </c>
      <c r="N11" s="95">
        <v>6580.20703125</v>
      </c>
      <c r="O11" s="77"/>
      <c r="P11" s="96"/>
      <c r="Q11" s="96"/>
      <c r="R11" s="97"/>
      <c r="S11" s="51">
        <v>0</v>
      </c>
      <c r="T11" s="51">
        <v>5</v>
      </c>
      <c r="U11" s="52">
        <v>25</v>
      </c>
      <c r="V11" s="52">
        <v>0.041667</v>
      </c>
      <c r="W11" s="52">
        <v>0.157391</v>
      </c>
      <c r="X11" s="52">
        <v>1.720158</v>
      </c>
      <c r="Y11" s="52">
        <v>0.2</v>
      </c>
      <c r="Z11" s="52">
        <v>0</v>
      </c>
      <c r="AA11" s="82">
        <v>11</v>
      </c>
      <c r="AB11" s="82"/>
      <c r="AC11" s="98"/>
      <c r="AD11" s="85" t="s">
        <v>381</v>
      </c>
      <c r="AE11" s="85">
        <v>280</v>
      </c>
      <c r="AF11" s="85">
        <v>36</v>
      </c>
      <c r="AG11" s="85">
        <v>64</v>
      </c>
      <c r="AH11" s="85">
        <v>17</v>
      </c>
      <c r="AI11" s="85"/>
      <c r="AJ11" s="85" t="s">
        <v>405</v>
      </c>
      <c r="AK11" s="85" t="s">
        <v>427</v>
      </c>
      <c r="AL11" s="85"/>
      <c r="AM11" s="85"/>
      <c r="AN11" s="87">
        <v>41800.94037037037</v>
      </c>
      <c r="AO11" s="85"/>
      <c r="AP11" s="85" t="b">
        <v>1</v>
      </c>
      <c r="AQ11" s="85" t="b">
        <v>0</v>
      </c>
      <c r="AR11" s="85" t="b">
        <v>1</v>
      </c>
      <c r="AS11" s="85" t="s">
        <v>335</v>
      </c>
      <c r="AT11" s="85">
        <v>0</v>
      </c>
      <c r="AU11" s="89" t="s">
        <v>481</v>
      </c>
      <c r="AV11" s="85" t="b">
        <v>0</v>
      </c>
      <c r="AW11" s="85" t="s">
        <v>501</v>
      </c>
      <c r="AX11" s="89" t="s">
        <v>510</v>
      </c>
      <c r="AY11" s="85" t="s">
        <v>66</v>
      </c>
      <c r="AZ11" s="85" t="str">
        <f>REPLACE(INDEX(GroupVertices[Group],MATCH(Vertices[[#This Row],[Vertex]],GroupVertices[Vertex],0)),1,1,"")</f>
        <v>1</v>
      </c>
      <c r="BA11" s="51"/>
      <c r="BB11" s="51"/>
      <c r="BC11" s="51"/>
      <c r="BD11" s="51"/>
      <c r="BE11" s="51"/>
      <c r="BF11" s="51"/>
      <c r="BG11" s="131" t="s">
        <v>782</v>
      </c>
      <c r="BH11" s="131" t="s">
        <v>782</v>
      </c>
      <c r="BI11" s="131" t="s">
        <v>799</v>
      </c>
      <c r="BJ11" s="131" t="s">
        <v>799</v>
      </c>
      <c r="BK11" s="131">
        <v>0</v>
      </c>
      <c r="BL11" s="134">
        <v>0</v>
      </c>
      <c r="BM11" s="131">
        <v>0</v>
      </c>
      <c r="BN11" s="134">
        <v>0</v>
      </c>
      <c r="BO11" s="131">
        <v>0</v>
      </c>
      <c r="BP11" s="134">
        <v>0</v>
      </c>
      <c r="BQ11" s="131">
        <v>19</v>
      </c>
      <c r="BR11" s="134">
        <v>100</v>
      </c>
      <c r="BS11" s="131">
        <v>19</v>
      </c>
      <c r="BT11" s="2"/>
      <c r="BU11" s="3"/>
      <c r="BV11" s="3"/>
      <c r="BW11" s="3"/>
      <c r="BX11" s="3"/>
    </row>
    <row r="12" spans="1:76" ht="15">
      <c r="A12" s="14" t="s">
        <v>230</v>
      </c>
      <c r="B12" s="15"/>
      <c r="C12" s="15" t="s">
        <v>64</v>
      </c>
      <c r="D12" s="93">
        <v>169.06427818756586</v>
      </c>
      <c r="E12" s="81"/>
      <c r="F12" s="112" t="s">
        <v>493</v>
      </c>
      <c r="G12" s="15"/>
      <c r="H12" s="16" t="s">
        <v>230</v>
      </c>
      <c r="I12" s="66"/>
      <c r="J12" s="66"/>
      <c r="K12" s="114" t="s">
        <v>536</v>
      </c>
      <c r="L12" s="94">
        <v>7911.505494505494</v>
      </c>
      <c r="M12" s="95">
        <v>3924.23388671875</v>
      </c>
      <c r="N12" s="95">
        <v>6464.353515625</v>
      </c>
      <c r="O12" s="77"/>
      <c r="P12" s="96"/>
      <c r="Q12" s="96"/>
      <c r="R12" s="97"/>
      <c r="S12" s="51">
        <v>3</v>
      </c>
      <c r="T12" s="51">
        <v>0</v>
      </c>
      <c r="U12" s="52">
        <v>72</v>
      </c>
      <c r="V12" s="52">
        <v>0.041667</v>
      </c>
      <c r="W12" s="52">
        <v>0.098779</v>
      </c>
      <c r="X12" s="52">
        <v>1.144478</v>
      </c>
      <c r="Y12" s="52">
        <v>0.16666666666666666</v>
      </c>
      <c r="Z12" s="52">
        <v>0</v>
      </c>
      <c r="AA12" s="82">
        <v>12</v>
      </c>
      <c r="AB12" s="82"/>
      <c r="AC12" s="98"/>
      <c r="AD12" s="85" t="s">
        <v>382</v>
      </c>
      <c r="AE12" s="85">
        <v>32</v>
      </c>
      <c r="AF12" s="85">
        <v>144</v>
      </c>
      <c r="AG12" s="85">
        <v>463</v>
      </c>
      <c r="AH12" s="85">
        <v>1</v>
      </c>
      <c r="AI12" s="85"/>
      <c r="AJ12" s="85" t="s">
        <v>406</v>
      </c>
      <c r="AK12" s="85" t="s">
        <v>428</v>
      </c>
      <c r="AL12" s="89" t="s">
        <v>445</v>
      </c>
      <c r="AM12" s="85"/>
      <c r="AN12" s="87">
        <v>42593.69856481482</v>
      </c>
      <c r="AO12" s="89" t="s">
        <v>465</v>
      </c>
      <c r="AP12" s="85" t="b">
        <v>0</v>
      </c>
      <c r="AQ12" s="85" t="b">
        <v>0</v>
      </c>
      <c r="AR12" s="85" t="b">
        <v>0</v>
      </c>
      <c r="AS12" s="85" t="s">
        <v>335</v>
      </c>
      <c r="AT12" s="85">
        <v>30</v>
      </c>
      <c r="AU12" s="89" t="s">
        <v>481</v>
      </c>
      <c r="AV12" s="85" t="b">
        <v>0</v>
      </c>
      <c r="AW12" s="85" t="s">
        <v>501</v>
      </c>
      <c r="AX12" s="89" t="s">
        <v>511</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231</v>
      </c>
      <c r="B13" s="15"/>
      <c r="C13" s="15" t="s">
        <v>64</v>
      </c>
      <c r="D13" s="93">
        <v>693.1944737150217</v>
      </c>
      <c r="E13" s="81"/>
      <c r="F13" s="112" t="s">
        <v>494</v>
      </c>
      <c r="G13" s="15"/>
      <c r="H13" s="16" t="s">
        <v>231</v>
      </c>
      <c r="I13" s="66"/>
      <c r="J13" s="66"/>
      <c r="K13" s="114" t="s">
        <v>537</v>
      </c>
      <c r="L13" s="94">
        <v>1</v>
      </c>
      <c r="M13" s="95">
        <v>3284.661376953125</v>
      </c>
      <c r="N13" s="95">
        <v>9245.5732421875</v>
      </c>
      <c r="O13" s="77"/>
      <c r="P13" s="96"/>
      <c r="Q13" s="96"/>
      <c r="R13" s="97"/>
      <c r="S13" s="51">
        <v>2</v>
      </c>
      <c r="T13" s="51">
        <v>0</v>
      </c>
      <c r="U13" s="52">
        <v>0</v>
      </c>
      <c r="V13" s="52">
        <v>0.03125</v>
      </c>
      <c r="W13" s="52">
        <v>0.090286</v>
      </c>
      <c r="X13" s="52">
        <v>0.747073</v>
      </c>
      <c r="Y13" s="52">
        <v>0.5</v>
      </c>
      <c r="Z13" s="52">
        <v>0</v>
      </c>
      <c r="AA13" s="82">
        <v>13</v>
      </c>
      <c r="AB13" s="82"/>
      <c r="AC13" s="98"/>
      <c r="AD13" s="85" t="s">
        <v>383</v>
      </c>
      <c r="AE13" s="85">
        <v>3692</v>
      </c>
      <c r="AF13" s="85">
        <v>10828</v>
      </c>
      <c r="AG13" s="85">
        <v>12840</v>
      </c>
      <c r="AH13" s="85">
        <v>4164</v>
      </c>
      <c r="AI13" s="85"/>
      <c r="AJ13" s="85" t="s">
        <v>407</v>
      </c>
      <c r="AK13" s="85" t="s">
        <v>429</v>
      </c>
      <c r="AL13" s="89" t="s">
        <v>446</v>
      </c>
      <c r="AM13" s="85"/>
      <c r="AN13" s="87">
        <v>39828.10988425926</v>
      </c>
      <c r="AO13" s="89" t="s">
        <v>466</v>
      </c>
      <c r="AP13" s="85" t="b">
        <v>0</v>
      </c>
      <c r="AQ13" s="85" t="b">
        <v>0</v>
      </c>
      <c r="AR13" s="85" t="b">
        <v>1</v>
      </c>
      <c r="AS13" s="85" t="s">
        <v>335</v>
      </c>
      <c r="AT13" s="85">
        <v>563</v>
      </c>
      <c r="AU13" s="89" t="s">
        <v>483</v>
      </c>
      <c r="AV13" s="85" t="b">
        <v>0</v>
      </c>
      <c r="AW13" s="85" t="s">
        <v>501</v>
      </c>
      <c r="AX13" s="89" t="s">
        <v>512</v>
      </c>
      <c r="AY13" s="85" t="s">
        <v>65</v>
      </c>
      <c r="AZ13" s="85" t="str">
        <f>REPLACE(INDEX(GroupVertices[Group],MATCH(Vertices[[#This Row],[Vertex]],GroupVertices[Vertex],0)),1,1,"")</f>
        <v>1</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222</v>
      </c>
      <c r="B14" s="15"/>
      <c r="C14" s="15" t="s">
        <v>64</v>
      </c>
      <c r="D14" s="93">
        <v>291.02119189790426</v>
      </c>
      <c r="E14" s="81"/>
      <c r="F14" s="112" t="s">
        <v>495</v>
      </c>
      <c r="G14" s="15"/>
      <c r="H14" s="16" t="s">
        <v>222</v>
      </c>
      <c r="I14" s="66"/>
      <c r="J14" s="66"/>
      <c r="K14" s="114" t="s">
        <v>538</v>
      </c>
      <c r="L14" s="94">
        <v>2637.835164835165</v>
      </c>
      <c r="M14" s="95">
        <v>2649.629150390625</v>
      </c>
      <c r="N14" s="95">
        <v>3469.57861328125</v>
      </c>
      <c r="O14" s="77"/>
      <c r="P14" s="96"/>
      <c r="Q14" s="96"/>
      <c r="R14" s="97"/>
      <c r="S14" s="51">
        <v>4</v>
      </c>
      <c r="T14" s="51">
        <v>1</v>
      </c>
      <c r="U14" s="52">
        <v>24</v>
      </c>
      <c r="V14" s="52">
        <v>0.033333</v>
      </c>
      <c r="W14" s="52">
        <v>0.134714</v>
      </c>
      <c r="X14" s="52">
        <v>1.441103</v>
      </c>
      <c r="Y14" s="52">
        <v>0.16666666666666666</v>
      </c>
      <c r="Z14" s="52">
        <v>0</v>
      </c>
      <c r="AA14" s="82">
        <v>14</v>
      </c>
      <c r="AB14" s="82"/>
      <c r="AC14" s="98"/>
      <c r="AD14" s="85" t="s">
        <v>384</v>
      </c>
      <c r="AE14" s="85">
        <v>2461</v>
      </c>
      <c r="AF14" s="85">
        <v>2630</v>
      </c>
      <c r="AG14" s="85">
        <v>7053</v>
      </c>
      <c r="AH14" s="85">
        <v>410</v>
      </c>
      <c r="AI14" s="85"/>
      <c r="AJ14" s="85" t="s">
        <v>408</v>
      </c>
      <c r="AK14" s="85" t="s">
        <v>429</v>
      </c>
      <c r="AL14" s="89" t="s">
        <v>447</v>
      </c>
      <c r="AM14" s="85"/>
      <c r="AN14" s="87">
        <v>40198.65975694444</v>
      </c>
      <c r="AO14" s="89" t="s">
        <v>467</v>
      </c>
      <c r="AP14" s="85" t="b">
        <v>0</v>
      </c>
      <c r="AQ14" s="85" t="b">
        <v>0</v>
      </c>
      <c r="AR14" s="85" t="b">
        <v>1</v>
      </c>
      <c r="AS14" s="85" t="s">
        <v>335</v>
      </c>
      <c r="AT14" s="85">
        <v>290</v>
      </c>
      <c r="AU14" s="89" t="s">
        <v>484</v>
      </c>
      <c r="AV14" s="85" t="b">
        <v>0</v>
      </c>
      <c r="AW14" s="85" t="s">
        <v>501</v>
      </c>
      <c r="AX14" s="89" t="s">
        <v>513</v>
      </c>
      <c r="AY14" s="85" t="s">
        <v>66</v>
      </c>
      <c r="AZ14" s="85" t="str">
        <f>REPLACE(INDEX(GroupVertices[Group],MATCH(Vertices[[#This Row],[Vertex]],GroupVertices[Vertex],0)),1,1,"")</f>
        <v>1</v>
      </c>
      <c r="BA14" s="51" t="s">
        <v>771</v>
      </c>
      <c r="BB14" s="51" t="s">
        <v>771</v>
      </c>
      <c r="BC14" s="51" t="s">
        <v>269</v>
      </c>
      <c r="BD14" s="51" t="s">
        <v>269</v>
      </c>
      <c r="BE14" s="51" t="s">
        <v>776</v>
      </c>
      <c r="BF14" s="51" t="s">
        <v>778</v>
      </c>
      <c r="BG14" s="131" t="s">
        <v>783</v>
      </c>
      <c r="BH14" s="131" t="s">
        <v>790</v>
      </c>
      <c r="BI14" s="131" t="s">
        <v>800</v>
      </c>
      <c r="BJ14" s="131" t="s">
        <v>737</v>
      </c>
      <c r="BK14" s="131">
        <v>4</v>
      </c>
      <c r="BL14" s="134">
        <v>5.333333333333333</v>
      </c>
      <c r="BM14" s="131">
        <v>1</v>
      </c>
      <c r="BN14" s="134">
        <v>1.3333333333333333</v>
      </c>
      <c r="BO14" s="131">
        <v>0</v>
      </c>
      <c r="BP14" s="134">
        <v>0</v>
      </c>
      <c r="BQ14" s="131">
        <v>70</v>
      </c>
      <c r="BR14" s="134">
        <v>93.33333333333333</v>
      </c>
      <c r="BS14" s="131">
        <v>75</v>
      </c>
      <c r="BT14" s="2"/>
      <c r="BU14" s="3"/>
      <c r="BV14" s="3"/>
      <c r="BW14" s="3"/>
      <c r="BX14" s="3"/>
    </row>
    <row r="15" spans="1:76" ht="15">
      <c r="A15" s="14" t="s">
        <v>215</v>
      </c>
      <c r="B15" s="15"/>
      <c r="C15" s="15" t="s">
        <v>64</v>
      </c>
      <c r="D15" s="93">
        <v>397.52499707294226</v>
      </c>
      <c r="E15" s="81"/>
      <c r="F15" s="112" t="s">
        <v>282</v>
      </c>
      <c r="G15" s="15"/>
      <c r="H15" s="16" t="s">
        <v>215</v>
      </c>
      <c r="I15" s="66"/>
      <c r="J15" s="66"/>
      <c r="K15" s="114" t="s">
        <v>539</v>
      </c>
      <c r="L15" s="94">
        <v>1</v>
      </c>
      <c r="M15" s="95">
        <v>7250.73681640625</v>
      </c>
      <c r="N15" s="95">
        <v>4481.90478515625</v>
      </c>
      <c r="O15" s="77"/>
      <c r="P15" s="96"/>
      <c r="Q15" s="96"/>
      <c r="R15" s="97"/>
      <c r="S15" s="51">
        <v>1</v>
      </c>
      <c r="T15" s="51">
        <v>1</v>
      </c>
      <c r="U15" s="52">
        <v>0</v>
      </c>
      <c r="V15" s="52">
        <v>0.02381</v>
      </c>
      <c r="W15" s="52">
        <v>0.008494</v>
      </c>
      <c r="X15" s="52">
        <v>0.547405</v>
      </c>
      <c r="Y15" s="52">
        <v>0</v>
      </c>
      <c r="Z15" s="52">
        <v>1</v>
      </c>
      <c r="AA15" s="82">
        <v>15</v>
      </c>
      <c r="AB15" s="82"/>
      <c r="AC15" s="98"/>
      <c r="AD15" s="85" t="s">
        <v>385</v>
      </c>
      <c r="AE15" s="85">
        <v>769</v>
      </c>
      <c r="AF15" s="85">
        <v>4801</v>
      </c>
      <c r="AG15" s="85">
        <v>9624</v>
      </c>
      <c r="AH15" s="85">
        <v>1050</v>
      </c>
      <c r="AI15" s="85"/>
      <c r="AJ15" s="85" t="s">
        <v>409</v>
      </c>
      <c r="AK15" s="85" t="s">
        <v>430</v>
      </c>
      <c r="AL15" s="85"/>
      <c r="AM15" s="85"/>
      <c r="AN15" s="87">
        <v>41737.317557870374</v>
      </c>
      <c r="AO15" s="89" t="s">
        <v>468</v>
      </c>
      <c r="AP15" s="85" t="b">
        <v>0</v>
      </c>
      <c r="AQ15" s="85" t="b">
        <v>0</v>
      </c>
      <c r="AR15" s="85" t="b">
        <v>0</v>
      </c>
      <c r="AS15" s="85" t="s">
        <v>335</v>
      </c>
      <c r="AT15" s="85">
        <v>667</v>
      </c>
      <c r="AU15" s="89" t="s">
        <v>481</v>
      </c>
      <c r="AV15" s="85" t="b">
        <v>0</v>
      </c>
      <c r="AW15" s="85" t="s">
        <v>501</v>
      </c>
      <c r="AX15" s="89" t="s">
        <v>514</v>
      </c>
      <c r="AY15" s="85" t="s">
        <v>66</v>
      </c>
      <c r="AZ15" s="85" t="str">
        <f>REPLACE(INDEX(GroupVertices[Group],MATCH(Vertices[[#This Row],[Vertex]],GroupVertices[Vertex],0)),1,1,"")</f>
        <v>3</v>
      </c>
      <c r="BA15" s="51"/>
      <c r="BB15" s="51"/>
      <c r="BC15" s="51"/>
      <c r="BD15" s="51"/>
      <c r="BE15" s="51" t="s">
        <v>271</v>
      </c>
      <c r="BF15" s="51" t="s">
        <v>271</v>
      </c>
      <c r="BG15" s="131" t="s">
        <v>784</v>
      </c>
      <c r="BH15" s="131" t="s">
        <v>784</v>
      </c>
      <c r="BI15" s="131" t="s">
        <v>801</v>
      </c>
      <c r="BJ15" s="131" t="s">
        <v>801</v>
      </c>
      <c r="BK15" s="131">
        <v>1</v>
      </c>
      <c r="BL15" s="134">
        <v>4.761904761904762</v>
      </c>
      <c r="BM15" s="131">
        <v>0</v>
      </c>
      <c r="BN15" s="134">
        <v>0</v>
      </c>
      <c r="BO15" s="131">
        <v>0</v>
      </c>
      <c r="BP15" s="134">
        <v>0</v>
      </c>
      <c r="BQ15" s="131">
        <v>20</v>
      </c>
      <c r="BR15" s="134">
        <v>95.23809523809524</v>
      </c>
      <c r="BS15" s="131">
        <v>21</v>
      </c>
      <c r="BT15" s="2"/>
      <c r="BU15" s="3"/>
      <c r="BV15" s="3"/>
      <c r="BW15" s="3"/>
      <c r="BX15" s="3"/>
    </row>
    <row r="16" spans="1:76" ht="15">
      <c r="A16" s="14" t="s">
        <v>216</v>
      </c>
      <c r="B16" s="15"/>
      <c r="C16" s="15" t="s">
        <v>64</v>
      </c>
      <c r="D16" s="93">
        <v>230.6804823791125</v>
      </c>
      <c r="E16" s="81"/>
      <c r="F16" s="112" t="s">
        <v>283</v>
      </c>
      <c r="G16" s="15"/>
      <c r="H16" s="16" t="s">
        <v>216</v>
      </c>
      <c r="I16" s="66"/>
      <c r="J16" s="66"/>
      <c r="K16" s="114" t="s">
        <v>540</v>
      </c>
      <c r="L16" s="94">
        <v>1319.4175824175825</v>
      </c>
      <c r="M16" s="95">
        <v>4704.99267578125</v>
      </c>
      <c r="N16" s="95">
        <v>6619.91748046875</v>
      </c>
      <c r="O16" s="77"/>
      <c r="P16" s="96"/>
      <c r="Q16" s="96"/>
      <c r="R16" s="97"/>
      <c r="S16" s="51">
        <v>0</v>
      </c>
      <c r="T16" s="51">
        <v>3</v>
      </c>
      <c r="U16" s="52">
        <v>12</v>
      </c>
      <c r="V16" s="52">
        <v>0.090909</v>
      </c>
      <c r="W16" s="52">
        <v>1E-06</v>
      </c>
      <c r="X16" s="52">
        <v>1.145929</v>
      </c>
      <c r="Y16" s="52">
        <v>0.16666666666666666</v>
      </c>
      <c r="Z16" s="52">
        <v>0</v>
      </c>
      <c r="AA16" s="82">
        <v>16</v>
      </c>
      <c r="AB16" s="82"/>
      <c r="AC16" s="98"/>
      <c r="AD16" s="85" t="s">
        <v>386</v>
      </c>
      <c r="AE16" s="85">
        <v>1509</v>
      </c>
      <c r="AF16" s="85">
        <v>1400</v>
      </c>
      <c r="AG16" s="85">
        <v>3856</v>
      </c>
      <c r="AH16" s="85">
        <v>180</v>
      </c>
      <c r="AI16" s="85"/>
      <c r="AJ16" s="85" t="s">
        <v>410</v>
      </c>
      <c r="AK16" s="85" t="s">
        <v>431</v>
      </c>
      <c r="AL16" s="89" t="s">
        <v>448</v>
      </c>
      <c r="AM16" s="85"/>
      <c r="AN16" s="87">
        <v>40728.42506944444</v>
      </c>
      <c r="AO16" s="89" t="s">
        <v>469</v>
      </c>
      <c r="AP16" s="85" t="b">
        <v>1</v>
      </c>
      <c r="AQ16" s="85" t="b">
        <v>0</v>
      </c>
      <c r="AR16" s="85" t="b">
        <v>1</v>
      </c>
      <c r="AS16" s="85" t="s">
        <v>335</v>
      </c>
      <c r="AT16" s="85">
        <v>91</v>
      </c>
      <c r="AU16" s="89" t="s">
        <v>481</v>
      </c>
      <c r="AV16" s="85" t="b">
        <v>0</v>
      </c>
      <c r="AW16" s="85" t="s">
        <v>501</v>
      </c>
      <c r="AX16" s="89" t="s">
        <v>515</v>
      </c>
      <c r="AY16" s="85" t="s">
        <v>66</v>
      </c>
      <c r="AZ16" s="85" t="str">
        <f>REPLACE(INDEX(GroupVertices[Group],MATCH(Vertices[[#This Row],[Vertex]],GroupVertices[Vertex],0)),1,1,"")</f>
        <v>2</v>
      </c>
      <c r="BA16" s="51"/>
      <c r="BB16" s="51"/>
      <c r="BC16" s="51"/>
      <c r="BD16" s="51"/>
      <c r="BE16" s="51"/>
      <c r="BF16" s="51"/>
      <c r="BG16" s="131" t="s">
        <v>785</v>
      </c>
      <c r="BH16" s="131" t="s">
        <v>785</v>
      </c>
      <c r="BI16" s="131" t="s">
        <v>802</v>
      </c>
      <c r="BJ16" s="131" t="s">
        <v>802</v>
      </c>
      <c r="BK16" s="131">
        <v>2</v>
      </c>
      <c r="BL16" s="134">
        <v>10.526315789473685</v>
      </c>
      <c r="BM16" s="131">
        <v>0</v>
      </c>
      <c r="BN16" s="134">
        <v>0</v>
      </c>
      <c r="BO16" s="131">
        <v>0</v>
      </c>
      <c r="BP16" s="134">
        <v>0</v>
      </c>
      <c r="BQ16" s="131">
        <v>17</v>
      </c>
      <c r="BR16" s="134">
        <v>89.47368421052632</v>
      </c>
      <c r="BS16" s="131">
        <v>19</v>
      </c>
      <c r="BT16" s="2"/>
      <c r="BU16" s="3"/>
      <c r="BV16" s="3"/>
      <c r="BW16" s="3"/>
      <c r="BX16" s="3"/>
    </row>
    <row r="17" spans="1:76" ht="15">
      <c r="A17" s="14" t="s">
        <v>232</v>
      </c>
      <c r="B17" s="15"/>
      <c r="C17" s="15" t="s">
        <v>64</v>
      </c>
      <c r="D17" s="93">
        <v>162</v>
      </c>
      <c r="E17" s="81"/>
      <c r="F17" s="112" t="s">
        <v>496</v>
      </c>
      <c r="G17" s="15"/>
      <c r="H17" s="16" t="s">
        <v>232</v>
      </c>
      <c r="I17" s="66"/>
      <c r="J17" s="66"/>
      <c r="K17" s="114" t="s">
        <v>541</v>
      </c>
      <c r="L17" s="94">
        <v>1</v>
      </c>
      <c r="M17" s="95">
        <v>4119.14599609375</v>
      </c>
      <c r="N17" s="95">
        <v>9581.6884765625</v>
      </c>
      <c r="O17" s="77"/>
      <c r="P17" s="96"/>
      <c r="Q17" s="96"/>
      <c r="R17" s="97"/>
      <c r="S17" s="51">
        <v>1</v>
      </c>
      <c r="T17" s="51">
        <v>0</v>
      </c>
      <c r="U17" s="52">
        <v>0</v>
      </c>
      <c r="V17" s="52">
        <v>0.058824</v>
      </c>
      <c r="W17" s="52">
        <v>0</v>
      </c>
      <c r="X17" s="52">
        <v>0.474679</v>
      </c>
      <c r="Y17" s="52">
        <v>0</v>
      </c>
      <c r="Z17" s="52">
        <v>0</v>
      </c>
      <c r="AA17" s="82">
        <v>17</v>
      </c>
      <c r="AB17" s="82"/>
      <c r="AC17" s="98"/>
      <c r="AD17" s="85" t="s">
        <v>232</v>
      </c>
      <c r="AE17" s="85">
        <v>0</v>
      </c>
      <c r="AF17" s="85">
        <v>0</v>
      </c>
      <c r="AG17" s="85">
        <v>1</v>
      </c>
      <c r="AH17" s="85">
        <v>0</v>
      </c>
      <c r="AI17" s="85">
        <v>-18000</v>
      </c>
      <c r="AJ17" s="85"/>
      <c r="AK17" s="85"/>
      <c r="AL17" s="85"/>
      <c r="AM17" s="85" t="s">
        <v>458</v>
      </c>
      <c r="AN17" s="87">
        <v>39663.99269675926</v>
      </c>
      <c r="AO17" s="85"/>
      <c r="AP17" s="85" t="b">
        <v>1</v>
      </c>
      <c r="AQ17" s="85" t="b">
        <v>1</v>
      </c>
      <c r="AR17" s="85" t="b">
        <v>0</v>
      </c>
      <c r="AS17" s="85" t="s">
        <v>335</v>
      </c>
      <c r="AT17" s="85">
        <v>0</v>
      </c>
      <c r="AU17" s="89" t="s">
        <v>481</v>
      </c>
      <c r="AV17" s="85" t="b">
        <v>0</v>
      </c>
      <c r="AW17" s="85" t="s">
        <v>501</v>
      </c>
      <c r="AX17" s="89" t="s">
        <v>516</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233</v>
      </c>
      <c r="B18" s="15"/>
      <c r="C18" s="15" t="s">
        <v>64</v>
      </c>
      <c r="D18" s="93">
        <v>202.86488701557195</v>
      </c>
      <c r="E18" s="81"/>
      <c r="F18" s="112" t="s">
        <v>497</v>
      </c>
      <c r="G18" s="15"/>
      <c r="H18" s="16" t="s">
        <v>233</v>
      </c>
      <c r="I18" s="66"/>
      <c r="J18" s="66"/>
      <c r="K18" s="114" t="s">
        <v>542</v>
      </c>
      <c r="L18" s="94">
        <v>1978.6263736263736</v>
      </c>
      <c r="M18" s="95">
        <v>4913.9453125</v>
      </c>
      <c r="N18" s="95">
        <v>2957.741455078125</v>
      </c>
      <c r="O18" s="77"/>
      <c r="P18" s="96"/>
      <c r="Q18" s="96"/>
      <c r="R18" s="97"/>
      <c r="S18" s="51">
        <v>5</v>
      </c>
      <c r="T18" s="51">
        <v>0</v>
      </c>
      <c r="U18" s="52">
        <v>18</v>
      </c>
      <c r="V18" s="52">
        <v>0.111111</v>
      </c>
      <c r="W18" s="52">
        <v>1E-06</v>
      </c>
      <c r="X18" s="52">
        <v>1.715357</v>
      </c>
      <c r="Y18" s="52">
        <v>0.05</v>
      </c>
      <c r="Z18" s="52">
        <v>0</v>
      </c>
      <c r="AA18" s="82">
        <v>18</v>
      </c>
      <c r="AB18" s="82"/>
      <c r="AC18" s="98"/>
      <c r="AD18" s="85" t="s">
        <v>387</v>
      </c>
      <c r="AE18" s="85">
        <v>1718</v>
      </c>
      <c r="AF18" s="85">
        <v>833</v>
      </c>
      <c r="AG18" s="85">
        <v>2952</v>
      </c>
      <c r="AH18" s="85">
        <v>357</v>
      </c>
      <c r="AI18" s="85"/>
      <c r="AJ18" s="85" t="s">
        <v>411</v>
      </c>
      <c r="AK18" s="85" t="s">
        <v>432</v>
      </c>
      <c r="AL18" s="89" t="s">
        <v>449</v>
      </c>
      <c r="AM18" s="85"/>
      <c r="AN18" s="87">
        <v>41526.36145833333</v>
      </c>
      <c r="AO18" s="89" t="s">
        <v>470</v>
      </c>
      <c r="AP18" s="85" t="b">
        <v>0</v>
      </c>
      <c r="AQ18" s="85" t="b">
        <v>0</v>
      </c>
      <c r="AR18" s="85" t="b">
        <v>0</v>
      </c>
      <c r="AS18" s="85" t="s">
        <v>335</v>
      </c>
      <c r="AT18" s="85">
        <v>60</v>
      </c>
      <c r="AU18" s="89" t="s">
        <v>481</v>
      </c>
      <c r="AV18" s="85" t="b">
        <v>0</v>
      </c>
      <c r="AW18" s="85" t="s">
        <v>501</v>
      </c>
      <c r="AX18" s="89" t="s">
        <v>517</v>
      </c>
      <c r="AY18" s="85" t="s">
        <v>65</v>
      </c>
      <c r="AZ18" s="85" t="str">
        <f>REPLACE(INDEX(GroupVertices[Group],MATCH(Vertices[[#This Row],[Vertex]],GroupVertices[Vertex],0)),1,1,"")</f>
        <v>2</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220</v>
      </c>
      <c r="B19" s="15"/>
      <c r="C19" s="15" t="s">
        <v>64</v>
      </c>
      <c r="D19" s="93">
        <v>212.6763844983023</v>
      </c>
      <c r="E19" s="81"/>
      <c r="F19" s="112" t="s">
        <v>287</v>
      </c>
      <c r="G19" s="15"/>
      <c r="H19" s="16" t="s">
        <v>220</v>
      </c>
      <c r="I19" s="66"/>
      <c r="J19" s="66"/>
      <c r="K19" s="114" t="s">
        <v>543</v>
      </c>
      <c r="L19" s="94">
        <v>495.4065934065934</v>
      </c>
      <c r="M19" s="95">
        <v>6155.50634765625</v>
      </c>
      <c r="N19" s="95">
        <v>3097.35009765625</v>
      </c>
      <c r="O19" s="77"/>
      <c r="P19" s="96"/>
      <c r="Q19" s="96"/>
      <c r="R19" s="97"/>
      <c r="S19" s="51">
        <v>1</v>
      </c>
      <c r="T19" s="51">
        <v>2</v>
      </c>
      <c r="U19" s="52">
        <v>4.5</v>
      </c>
      <c r="V19" s="52">
        <v>0.090909</v>
      </c>
      <c r="W19" s="52">
        <v>1E-06</v>
      </c>
      <c r="X19" s="52">
        <v>1.061806</v>
      </c>
      <c r="Y19" s="52">
        <v>0.16666666666666666</v>
      </c>
      <c r="Z19" s="52">
        <v>0</v>
      </c>
      <c r="AA19" s="82">
        <v>19</v>
      </c>
      <c r="AB19" s="82"/>
      <c r="AC19" s="98"/>
      <c r="AD19" s="85" t="s">
        <v>388</v>
      </c>
      <c r="AE19" s="85">
        <v>1213</v>
      </c>
      <c r="AF19" s="85">
        <v>1033</v>
      </c>
      <c r="AG19" s="85">
        <v>3770</v>
      </c>
      <c r="AH19" s="85">
        <v>71</v>
      </c>
      <c r="AI19" s="85"/>
      <c r="AJ19" s="85" t="s">
        <v>412</v>
      </c>
      <c r="AK19" s="85" t="s">
        <v>433</v>
      </c>
      <c r="AL19" s="89" t="s">
        <v>450</v>
      </c>
      <c r="AM19" s="85"/>
      <c r="AN19" s="87">
        <v>41551.485451388886</v>
      </c>
      <c r="AO19" s="89" t="s">
        <v>471</v>
      </c>
      <c r="AP19" s="85" t="b">
        <v>0</v>
      </c>
      <c r="AQ19" s="85" t="b">
        <v>0</v>
      </c>
      <c r="AR19" s="85" t="b">
        <v>1</v>
      </c>
      <c r="AS19" s="85" t="s">
        <v>335</v>
      </c>
      <c r="AT19" s="85">
        <v>81</v>
      </c>
      <c r="AU19" s="89" t="s">
        <v>481</v>
      </c>
      <c r="AV19" s="85" t="b">
        <v>0</v>
      </c>
      <c r="AW19" s="85" t="s">
        <v>501</v>
      </c>
      <c r="AX19" s="89" t="s">
        <v>518</v>
      </c>
      <c r="AY19" s="85" t="s">
        <v>66</v>
      </c>
      <c r="AZ19" s="85" t="str">
        <f>REPLACE(INDEX(GroupVertices[Group],MATCH(Vertices[[#This Row],[Vertex]],GroupVertices[Vertex],0)),1,1,"")</f>
        <v>2</v>
      </c>
      <c r="BA19" s="51" t="s">
        <v>262</v>
      </c>
      <c r="BB19" s="51" t="s">
        <v>262</v>
      </c>
      <c r="BC19" s="51" t="s">
        <v>268</v>
      </c>
      <c r="BD19" s="51" t="s">
        <v>268</v>
      </c>
      <c r="BE19" s="51"/>
      <c r="BF19" s="51"/>
      <c r="BG19" s="131" t="s">
        <v>786</v>
      </c>
      <c r="BH19" s="131" t="s">
        <v>791</v>
      </c>
      <c r="BI19" s="131" t="s">
        <v>803</v>
      </c>
      <c r="BJ19" s="131" t="s">
        <v>806</v>
      </c>
      <c r="BK19" s="131">
        <v>4</v>
      </c>
      <c r="BL19" s="134">
        <v>7.2727272727272725</v>
      </c>
      <c r="BM19" s="131">
        <v>0</v>
      </c>
      <c r="BN19" s="134">
        <v>0</v>
      </c>
      <c r="BO19" s="131">
        <v>0</v>
      </c>
      <c r="BP19" s="134">
        <v>0</v>
      </c>
      <c r="BQ19" s="131">
        <v>51</v>
      </c>
      <c r="BR19" s="134">
        <v>92.72727272727273</v>
      </c>
      <c r="BS19" s="131">
        <v>55</v>
      </c>
      <c r="BT19" s="2"/>
      <c r="BU19" s="3"/>
      <c r="BV19" s="3"/>
      <c r="BW19" s="3"/>
      <c r="BX19" s="3"/>
    </row>
    <row r="20" spans="1:76" ht="15">
      <c r="A20" s="14" t="s">
        <v>217</v>
      </c>
      <c r="B20" s="15"/>
      <c r="C20" s="15" t="s">
        <v>64</v>
      </c>
      <c r="D20" s="93">
        <v>162.88303477344573</v>
      </c>
      <c r="E20" s="81"/>
      <c r="F20" s="112" t="s">
        <v>284</v>
      </c>
      <c r="G20" s="15"/>
      <c r="H20" s="16" t="s">
        <v>217</v>
      </c>
      <c r="I20" s="66"/>
      <c r="J20" s="66"/>
      <c r="K20" s="114" t="s">
        <v>544</v>
      </c>
      <c r="L20" s="94">
        <v>55.934065934065934</v>
      </c>
      <c r="M20" s="95">
        <v>4502.03466796875</v>
      </c>
      <c r="N20" s="95">
        <v>417.3109130859375</v>
      </c>
      <c r="O20" s="77"/>
      <c r="P20" s="96"/>
      <c r="Q20" s="96"/>
      <c r="R20" s="97"/>
      <c r="S20" s="51">
        <v>0</v>
      </c>
      <c r="T20" s="51">
        <v>2</v>
      </c>
      <c r="U20" s="52">
        <v>0.5</v>
      </c>
      <c r="V20" s="52">
        <v>0.076923</v>
      </c>
      <c r="W20" s="52">
        <v>1E-06</v>
      </c>
      <c r="X20" s="52">
        <v>0.737127</v>
      </c>
      <c r="Y20" s="52">
        <v>0</v>
      </c>
      <c r="Z20" s="52">
        <v>0</v>
      </c>
      <c r="AA20" s="82">
        <v>20</v>
      </c>
      <c r="AB20" s="82"/>
      <c r="AC20" s="98"/>
      <c r="AD20" s="85" t="s">
        <v>389</v>
      </c>
      <c r="AE20" s="85">
        <v>31</v>
      </c>
      <c r="AF20" s="85">
        <v>18</v>
      </c>
      <c r="AG20" s="85">
        <v>761</v>
      </c>
      <c r="AH20" s="85">
        <v>25</v>
      </c>
      <c r="AI20" s="85"/>
      <c r="AJ20" s="85" t="s">
        <v>413</v>
      </c>
      <c r="AK20" s="85" t="s">
        <v>434</v>
      </c>
      <c r="AL20" s="89" t="s">
        <v>451</v>
      </c>
      <c r="AM20" s="85"/>
      <c r="AN20" s="87">
        <v>42825.51912037037</v>
      </c>
      <c r="AO20" s="89" t="s">
        <v>472</v>
      </c>
      <c r="AP20" s="85" t="b">
        <v>0</v>
      </c>
      <c r="AQ20" s="85" t="b">
        <v>0</v>
      </c>
      <c r="AR20" s="85" t="b">
        <v>0</v>
      </c>
      <c r="AS20" s="85" t="s">
        <v>480</v>
      </c>
      <c r="AT20" s="85">
        <v>0</v>
      </c>
      <c r="AU20" s="89" t="s">
        <v>481</v>
      </c>
      <c r="AV20" s="85" t="b">
        <v>0</v>
      </c>
      <c r="AW20" s="85" t="s">
        <v>501</v>
      </c>
      <c r="AX20" s="89" t="s">
        <v>519</v>
      </c>
      <c r="AY20" s="85" t="s">
        <v>66</v>
      </c>
      <c r="AZ20" s="85" t="str">
        <f>REPLACE(INDEX(GroupVertices[Group],MATCH(Vertices[[#This Row],[Vertex]],GroupVertices[Vertex],0)),1,1,"")</f>
        <v>2</v>
      </c>
      <c r="BA20" s="51" t="s">
        <v>262</v>
      </c>
      <c r="BB20" s="51" t="s">
        <v>262</v>
      </c>
      <c r="BC20" s="51" t="s">
        <v>268</v>
      </c>
      <c r="BD20" s="51" t="s">
        <v>268</v>
      </c>
      <c r="BE20" s="51"/>
      <c r="BF20" s="51"/>
      <c r="BG20" s="131" t="s">
        <v>787</v>
      </c>
      <c r="BH20" s="131" t="s">
        <v>792</v>
      </c>
      <c r="BI20" s="131" t="s">
        <v>803</v>
      </c>
      <c r="BJ20" s="131" t="s">
        <v>806</v>
      </c>
      <c r="BK20" s="131">
        <v>4</v>
      </c>
      <c r="BL20" s="134">
        <v>7.2727272727272725</v>
      </c>
      <c r="BM20" s="131">
        <v>0</v>
      </c>
      <c r="BN20" s="134">
        <v>0</v>
      </c>
      <c r="BO20" s="131">
        <v>0</v>
      </c>
      <c r="BP20" s="134">
        <v>0</v>
      </c>
      <c r="BQ20" s="131">
        <v>51</v>
      </c>
      <c r="BR20" s="134">
        <v>92.72727272727273</v>
      </c>
      <c r="BS20" s="131">
        <v>55</v>
      </c>
      <c r="BT20" s="2"/>
      <c r="BU20" s="3"/>
      <c r="BV20" s="3"/>
      <c r="BW20" s="3"/>
      <c r="BX20" s="3"/>
    </row>
    <row r="21" spans="1:76" ht="15">
      <c r="A21" s="14" t="s">
        <v>234</v>
      </c>
      <c r="B21" s="15"/>
      <c r="C21" s="15" t="s">
        <v>64</v>
      </c>
      <c r="D21" s="93">
        <v>966.199391171994</v>
      </c>
      <c r="E21" s="81"/>
      <c r="F21" s="112" t="s">
        <v>498</v>
      </c>
      <c r="G21" s="15"/>
      <c r="H21" s="16" t="s">
        <v>234</v>
      </c>
      <c r="I21" s="66"/>
      <c r="J21" s="66"/>
      <c r="K21" s="114" t="s">
        <v>545</v>
      </c>
      <c r="L21" s="94">
        <v>660.2087912087912</v>
      </c>
      <c r="M21" s="95">
        <v>5606.955078125</v>
      </c>
      <c r="N21" s="95">
        <v>4053.313720703125</v>
      </c>
      <c r="O21" s="77"/>
      <c r="P21" s="96"/>
      <c r="Q21" s="96"/>
      <c r="R21" s="97"/>
      <c r="S21" s="51">
        <v>4</v>
      </c>
      <c r="T21" s="51">
        <v>0</v>
      </c>
      <c r="U21" s="52">
        <v>6</v>
      </c>
      <c r="V21" s="52">
        <v>0.090909</v>
      </c>
      <c r="W21" s="52">
        <v>1E-06</v>
      </c>
      <c r="X21" s="52">
        <v>1.390678</v>
      </c>
      <c r="Y21" s="52">
        <v>0</v>
      </c>
      <c r="Z21" s="52">
        <v>0</v>
      </c>
      <c r="AA21" s="82">
        <v>21</v>
      </c>
      <c r="AB21" s="82"/>
      <c r="AC21" s="98"/>
      <c r="AD21" s="85" t="s">
        <v>390</v>
      </c>
      <c r="AE21" s="85">
        <v>691</v>
      </c>
      <c r="AF21" s="85">
        <v>16393</v>
      </c>
      <c r="AG21" s="85">
        <v>25516</v>
      </c>
      <c r="AH21" s="85">
        <v>1155</v>
      </c>
      <c r="AI21" s="85"/>
      <c r="AJ21" s="85" t="s">
        <v>414</v>
      </c>
      <c r="AK21" s="85" t="s">
        <v>435</v>
      </c>
      <c r="AL21" s="89" t="s">
        <v>452</v>
      </c>
      <c r="AM21" s="85"/>
      <c r="AN21" s="87">
        <v>39894.69739583333</v>
      </c>
      <c r="AO21" s="89" t="s">
        <v>473</v>
      </c>
      <c r="AP21" s="85" t="b">
        <v>0</v>
      </c>
      <c r="AQ21" s="85" t="b">
        <v>0</v>
      </c>
      <c r="AR21" s="85" t="b">
        <v>1</v>
      </c>
      <c r="AS21" s="85" t="s">
        <v>335</v>
      </c>
      <c r="AT21" s="85">
        <v>632</v>
      </c>
      <c r="AU21" s="89" t="s">
        <v>481</v>
      </c>
      <c r="AV21" s="85" t="b">
        <v>0</v>
      </c>
      <c r="AW21" s="85" t="s">
        <v>501</v>
      </c>
      <c r="AX21" s="89" t="s">
        <v>520</v>
      </c>
      <c r="AY21" s="85" t="s">
        <v>65</v>
      </c>
      <c r="AZ21" s="85" t="str">
        <f>REPLACE(INDEX(GroupVertices[Group],MATCH(Vertices[[#This Row],[Vertex]],GroupVertices[Vertex],0)),1,1,"")</f>
        <v>2</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218</v>
      </c>
      <c r="B22" s="15"/>
      <c r="C22" s="15" t="s">
        <v>64</v>
      </c>
      <c r="D22" s="93">
        <v>163.7170120594778</v>
      </c>
      <c r="E22" s="81"/>
      <c r="F22" s="112" t="s">
        <v>285</v>
      </c>
      <c r="G22" s="15"/>
      <c r="H22" s="16" t="s">
        <v>218</v>
      </c>
      <c r="I22" s="66"/>
      <c r="J22" s="66"/>
      <c r="K22" s="114" t="s">
        <v>546</v>
      </c>
      <c r="L22" s="94">
        <v>55.934065934065934</v>
      </c>
      <c r="M22" s="95">
        <v>7055.82470703125</v>
      </c>
      <c r="N22" s="95">
        <v>3149.914794921875</v>
      </c>
      <c r="O22" s="77"/>
      <c r="P22" s="96"/>
      <c r="Q22" s="96"/>
      <c r="R22" s="97"/>
      <c r="S22" s="51">
        <v>0</v>
      </c>
      <c r="T22" s="51">
        <v>2</v>
      </c>
      <c r="U22" s="52">
        <v>0.5</v>
      </c>
      <c r="V22" s="52">
        <v>0.076923</v>
      </c>
      <c r="W22" s="52">
        <v>1E-06</v>
      </c>
      <c r="X22" s="52">
        <v>0.737127</v>
      </c>
      <c r="Y22" s="52">
        <v>0</v>
      </c>
      <c r="Z22" s="52">
        <v>0</v>
      </c>
      <c r="AA22" s="82">
        <v>22</v>
      </c>
      <c r="AB22" s="82"/>
      <c r="AC22" s="98"/>
      <c r="AD22" s="85" t="s">
        <v>391</v>
      </c>
      <c r="AE22" s="85">
        <v>75</v>
      </c>
      <c r="AF22" s="85">
        <v>35</v>
      </c>
      <c r="AG22" s="85">
        <v>993</v>
      </c>
      <c r="AH22" s="85">
        <v>179</v>
      </c>
      <c r="AI22" s="85"/>
      <c r="AJ22" s="85" t="s">
        <v>415</v>
      </c>
      <c r="AK22" s="85" t="s">
        <v>434</v>
      </c>
      <c r="AL22" s="89" t="s">
        <v>453</v>
      </c>
      <c r="AM22" s="85"/>
      <c r="AN22" s="87">
        <v>41792.461643518516</v>
      </c>
      <c r="AO22" s="89" t="s">
        <v>474</v>
      </c>
      <c r="AP22" s="85" t="b">
        <v>1</v>
      </c>
      <c r="AQ22" s="85" t="b">
        <v>0</v>
      </c>
      <c r="AR22" s="85" t="b">
        <v>0</v>
      </c>
      <c r="AS22" s="85" t="s">
        <v>335</v>
      </c>
      <c r="AT22" s="85">
        <v>1</v>
      </c>
      <c r="AU22" s="89" t="s">
        <v>481</v>
      </c>
      <c r="AV22" s="85" t="b">
        <v>0</v>
      </c>
      <c r="AW22" s="85" t="s">
        <v>501</v>
      </c>
      <c r="AX22" s="89" t="s">
        <v>521</v>
      </c>
      <c r="AY22" s="85" t="s">
        <v>66</v>
      </c>
      <c r="AZ22" s="85" t="str">
        <f>REPLACE(INDEX(GroupVertices[Group],MATCH(Vertices[[#This Row],[Vertex]],GroupVertices[Vertex],0)),1,1,"")</f>
        <v>2</v>
      </c>
      <c r="BA22" s="51" t="s">
        <v>262</v>
      </c>
      <c r="BB22" s="51" t="s">
        <v>262</v>
      </c>
      <c r="BC22" s="51" t="s">
        <v>268</v>
      </c>
      <c r="BD22" s="51" t="s">
        <v>268</v>
      </c>
      <c r="BE22" s="51"/>
      <c r="BF22" s="51"/>
      <c r="BG22" s="131" t="s">
        <v>787</v>
      </c>
      <c r="BH22" s="131" t="s">
        <v>793</v>
      </c>
      <c r="BI22" s="131" t="s">
        <v>803</v>
      </c>
      <c r="BJ22" s="131" t="s">
        <v>806</v>
      </c>
      <c r="BK22" s="131">
        <v>4</v>
      </c>
      <c r="BL22" s="134">
        <v>7.2727272727272725</v>
      </c>
      <c r="BM22" s="131">
        <v>0</v>
      </c>
      <c r="BN22" s="134">
        <v>0</v>
      </c>
      <c r="BO22" s="131">
        <v>0</v>
      </c>
      <c r="BP22" s="134">
        <v>0</v>
      </c>
      <c r="BQ22" s="131">
        <v>51</v>
      </c>
      <c r="BR22" s="134">
        <v>92.72727272727273</v>
      </c>
      <c r="BS22" s="131">
        <v>55</v>
      </c>
      <c r="BT22" s="2"/>
      <c r="BU22" s="3"/>
      <c r="BV22" s="3"/>
      <c r="BW22" s="3"/>
      <c r="BX22" s="3"/>
    </row>
    <row r="23" spans="1:76" ht="15">
      <c r="A23" s="14" t="s">
        <v>219</v>
      </c>
      <c r="B23" s="15"/>
      <c r="C23" s="15" t="s">
        <v>64</v>
      </c>
      <c r="D23" s="93">
        <v>162.24528743706827</v>
      </c>
      <c r="E23" s="81"/>
      <c r="F23" s="112" t="s">
        <v>286</v>
      </c>
      <c r="G23" s="15"/>
      <c r="H23" s="16" t="s">
        <v>219</v>
      </c>
      <c r="I23" s="66"/>
      <c r="J23" s="66"/>
      <c r="K23" s="114" t="s">
        <v>547</v>
      </c>
      <c r="L23" s="94">
        <v>55.934065934065934</v>
      </c>
      <c r="M23" s="95">
        <v>5920.67333984375</v>
      </c>
      <c r="N23" s="95">
        <v>3513.677978515625</v>
      </c>
      <c r="O23" s="77"/>
      <c r="P23" s="96"/>
      <c r="Q23" s="96"/>
      <c r="R23" s="97"/>
      <c r="S23" s="51">
        <v>0</v>
      </c>
      <c r="T23" s="51">
        <v>2</v>
      </c>
      <c r="U23" s="52">
        <v>0.5</v>
      </c>
      <c r="V23" s="52">
        <v>0.076923</v>
      </c>
      <c r="W23" s="52">
        <v>1E-06</v>
      </c>
      <c r="X23" s="52">
        <v>0.737127</v>
      </c>
      <c r="Y23" s="52">
        <v>0</v>
      </c>
      <c r="Z23" s="52">
        <v>0</v>
      </c>
      <c r="AA23" s="82">
        <v>23</v>
      </c>
      <c r="AB23" s="82"/>
      <c r="AC23" s="98"/>
      <c r="AD23" s="85" t="s">
        <v>392</v>
      </c>
      <c r="AE23" s="85">
        <v>43</v>
      </c>
      <c r="AF23" s="85">
        <v>5</v>
      </c>
      <c r="AG23" s="85">
        <v>32</v>
      </c>
      <c r="AH23" s="85">
        <v>15</v>
      </c>
      <c r="AI23" s="85"/>
      <c r="AJ23" s="85" t="s">
        <v>416</v>
      </c>
      <c r="AK23" s="85" t="s">
        <v>428</v>
      </c>
      <c r="AL23" s="85"/>
      <c r="AM23" s="85"/>
      <c r="AN23" s="87">
        <v>43417.55532407408</v>
      </c>
      <c r="AO23" s="89" t="s">
        <v>475</v>
      </c>
      <c r="AP23" s="85" t="b">
        <v>1</v>
      </c>
      <c r="AQ23" s="85" t="b">
        <v>0</v>
      </c>
      <c r="AR23" s="85" t="b">
        <v>0</v>
      </c>
      <c r="AS23" s="85" t="s">
        <v>335</v>
      </c>
      <c r="AT23" s="85">
        <v>0</v>
      </c>
      <c r="AU23" s="85"/>
      <c r="AV23" s="85" t="b">
        <v>0</v>
      </c>
      <c r="AW23" s="85" t="s">
        <v>501</v>
      </c>
      <c r="AX23" s="89" t="s">
        <v>522</v>
      </c>
      <c r="AY23" s="85" t="s">
        <v>66</v>
      </c>
      <c r="AZ23" s="85" t="str">
        <f>REPLACE(INDEX(GroupVertices[Group],MATCH(Vertices[[#This Row],[Vertex]],GroupVertices[Vertex],0)),1,1,"")</f>
        <v>2</v>
      </c>
      <c r="BA23" s="51" t="s">
        <v>262</v>
      </c>
      <c r="BB23" s="51" t="s">
        <v>262</v>
      </c>
      <c r="BC23" s="51" t="s">
        <v>268</v>
      </c>
      <c r="BD23" s="51" t="s">
        <v>268</v>
      </c>
      <c r="BE23" s="51"/>
      <c r="BF23" s="51"/>
      <c r="BG23" s="131" t="s">
        <v>787</v>
      </c>
      <c r="BH23" s="131" t="s">
        <v>794</v>
      </c>
      <c r="BI23" s="131" t="s">
        <v>803</v>
      </c>
      <c r="BJ23" s="131" t="s">
        <v>806</v>
      </c>
      <c r="BK23" s="131">
        <v>4</v>
      </c>
      <c r="BL23" s="134">
        <v>7.2727272727272725</v>
      </c>
      <c r="BM23" s="131">
        <v>0</v>
      </c>
      <c r="BN23" s="134">
        <v>0</v>
      </c>
      <c r="BO23" s="131">
        <v>0</v>
      </c>
      <c r="BP23" s="134">
        <v>0</v>
      </c>
      <c r="BQ23" s="131">
        <v>51</v>
      </c>
      <c r="BR23" s="134">
        <v>92.72727272727273</v>
      </c>
      <c r="BS23" s="131">
        <v>55</v>
      </c>
      <c r="BT23" s="2"/>
      <c r="BU23" s="3"/>
      <c r="BV23" s="3"/>
      <c r="BW23" s="3"/>
      <c r="BX23" s="3"/>
    </row>
    <row r="24" spans="1:76" ht="15">
      <c r="A24" s="14" t="s">
        <v>221</v>
      </c>
      <c r="B24" s="15"/>
      <c r="C24" s="15" t="s">
        <v>64</v>
      </c>
      <c r="D24" s="93">
        <v>203.15923194005387</v>
      </c>
      <c r="E24" s="81"/>
      <c r="F24" s="112" t="s">
        <v>288</v>
      </c>
      <c r="G24" s="15"/>
      <c r="H24" s="16" t="s">
        <v>221</v>
      </c>
      <c r="I24" s="66"/>
      <c r="J24" s="66"/>
      <c r="K24" s="114" t="s">
        <v>548</v>
      </c>
      <c r="L24" s="94">
        <v>220.73626373626374</v>
      </c>
      <c r="M24" s="95">
        <v>7889.07470703125</v>
      </c>
      <c r="N24" s="95">
        <v>1296.9290771484375</v>
      </c>
      <c r="O24" s="77"/>
      <c r="P24" s="96"/>
      <c r="Q24" s="96"/>
      <c r="R24" s="97"/>
      <c r="S24" s="51">
        <v>0</v>
      </c>
      <c r="T24" s="51">
        <v>2</v>
      </c>
      <c r="U24" s="52">
        <v>2</v>
      </c>
      <c r="V24" s="52">
        <v>0.5</v>
      </c>
      <c r="W24" s="52">
        <v>0</v>
      </c>
      <c r="X24" s="52">
        <v>1.459428</v>
      </c>
      <c r="Y24" s="52">
        <v>0</v>
      </c>
      <c r="Z24" s="52">
        <v>0</v>
      </c>
      <c r="AA24" s="82">
        <v>24</v>
      </c>
      <c r="AB24" s="82"/>
      <c r="AC24" s="98"/>
      <c r="AD24" s="85" t="s">
        <v>393</v>
      </c>
      <c r="AE24" s="85">
        <v>1302</v>
      </c>
      <c r="AF24" s="85">
        <v>839</v>
      </c>
      <c r="AG24" s="85">
        <v>6922</v>
      </c>
      <c r="AH24" s="85">
        <v>325</v>
      </c>
      <c r="AI24" s="85"/>
      <c r="AJ24" s="85" t="s">
        <v>417</v>
      </c>
      <c r="AK24" s="85" t="s">
        <v>436</v>
      </c>
      <c r="AL24" s="89" t="s">
        <v>454</v>
      </c>
      <c r="AM24" s="85"/>
      <c r="AN24" s="87">
        <v>39853.82710648148</v>
      </c>
      <c r="AO24" s="89" t="s">
        <v>476</v>
      </c>
      <c r="AP24" s="85" t="b">
        <v>0</v>
      </c>
      <c r="AQ24" s="85" t="b">
        <v>0</v>
      </c>
      <c r="AR24" s="85" t="b">
        <v>0</v>
      </c>
      <c r="AS24" s="85" t="s">
        <v>335</v>
      </c>
      <c r="AT24" s="85">
        <v>48</v>
      </c>
      <c r="AU24" s="89" t="s">
        <v>485</v>
      </c>
      <c r="AV24" s="85" t="b">
        <v>0</v>
      </c>
      <c r="AW24" s="85" t="s">
        <v>501</v>
      </c>
      <c r="AX24" s="89" t="s">
        <v>523</v>
      </c>
      <c r="AY24" s="85" t="s">
        <v>66</v>
      </c>
      <c r="AZ24" s="85" t="str">
        <f>REPLACE(INDEX(GroupVertices[Group],MATCH(Vertices[[#This Row],[Vertex]],GroupVertices[Vertex],0)),1,1,"")</f>
        <v>4</v>
      </c>
      <c r="BA24" s="51" t="s">
        <v>263</v>
      </c>
      <c r="BB24" s="51" t="s">
        <v>263</v>
      </c>
      <c r="BC24" s="51" t="s">
        <v>268</v>
      </c>
      <c r="BD24" s="51" t="s">
        <v>268</v>
      </c>
      <c r="BE24" s="51" t="s">
        <v>272</v>
      </c>
      <c r="BF24" s="51" t="s">
        <v>272</v>
      </c>
      <c r="BG24" s="131" t="s">
        <v>692</v>
      </c>
      <c r="BH24" s="131" t="s">
        <v>795</v>
      </c>
      <c r="BI24" s="131" t="s">
        <v>740</v>
      </c>
      <c r="BJ24" s="131" t="s">
        <v>807</v>
      </c>
      <c r="BK24" s="131">
        <v>3</v>
      </c>
      <c r="BL24" s="134">
        <v>6.122448979591836</v>
      </c>
      <c r="BM24" s="131">
        <v>1</v>
      </c>
      <c r="BN24" s="134">
        <v>2.0408163265306123</v>
      </c>
      <c r="BO24" s="131">
        <v>0</v>
      </c>
      <c r="BP24" s="134">
        <v>0</v>
      </c>
      <c r="BQ24" s="131">
        <v>45</v>
      </c>
      <c r="BR24" s="134">
        <v>91.83673469387755</v>
      </c>
      <c r="BS24" s="131">
        <v>49</v>
      </c>
      <c r="BT24" s="2"/>
      <c r="BU24" s="3"/>
      <c r="BV24" s="3"/>
      <c r="BW24" s="3"/>
      <c r="BX24" s="3"/>
    </row>
    <row r="25" spans="1:76" ht="15">
      <c r="A25" s="14" t="s">
        <v>235</v>
      </c>
      <c r="B25" s="15"/>
      <c r="C25" s="15" t="s">
        <v>64</v>
      </c>
      <c r="D25" s="93">
        <v>585.0227139679195</v>
      </c>
      <c r="E25" s="81"/>
      <c r="F25" s="112" t="s">
        <v>499</v>
      </c>
      <c r="G25" s="15"/>
      <c r="H25" s="16" t="s">
        <v>235</v>
      </c>
      <c r="I25" s="66"/>
      <c r="J25" s="66"/>
      <c r="K25" s="114" t="s">
        <v>549</v>
      </c>
      <c r="L25" s="94">
        <v>1</v>
      </c>
      <c r="M25" s="95">
        <v>7889.07470703125</v>
      </c>
      <c r="N25" s="95">
        <v>3184.9755859375</v>
      </c>
      <c r="O25" s="77"/>
      <c r="P25" s="96"/>
      <c r="Q25" s="96"/>
      <c r="R25" s="97"/>
      <c r="S25" s="51">
        <v>1</v>
      </c>
      <c r="T25" s="51">
        <v>0</v>
      </c>
      <c r="U25" s="52">
        <v>0</v>
      </c>
      <c r="V25" s="52">
        <v>0.333333</v>
      </c>
      <c r="W25" s="52">
        <v>0</v>
      </c>
      <c r="X25" s="52">
        <v>0.770254</v>
      </c>
      <c r="Y25" s="52">
        <v>0</v>
      </c>
      <c r="Z25" s="52">
        <v>0</v>
      </c>
      <c r="AA25" s="82">
        <v>25</v>
      </c>
      <c r="AB25" s="82"/>
      <c r="AC25" s="98"/>
      <c r="AD25" s="85" t="s">
        <v>394</v>
      </c>
      <c r="AE25" s="85">
        <v>7503</v>
      </c>
      <c r="AF25" s="85">
        <v>8623</v>
      </c>
      <c r="AG25" s="85">
        <v>1821</v>
      </c>
      <c r="AH25" s="85">
        <v>131</v>
      </c>
      <c r="AI25" s="85">
        <v>-14400</v>
      </c>
      <c r="AJ25" s="85" t="s">
        <v>418</v>
      </c>
      <c r="AK25" s="85" t="s">
        <v>437</v>
      </c>
      <c r="AL25" s="89" t="s">
        <v>455</v>
      </c>
      <c r="AM25" s="85" t="s">
        <v>459</v>
      </c>
      <c r="AN25" s="87">
        <v>41043.822071759256</v>
      </c>
      <c r="AO25" s="89" t="s">
        <v>477</v>
      </c>
      <c r="AP25" s="85" t="b">
        <v>0</v>
      </c>
      <c r="AQ25" s="85" t="b">
        <v>0</v>
      </c>
      <c r="AR25" s="85" t="b">
        <v>1</v>
      </c>
      <c r="AS25" s="85" t="s">
        <v>335</v>
      </c>
      <c r="AT25" s="85">
        <v>25</v>
      </c>
      <c r="AU25" s="89" t="s">
        <v>486</v>
      </c>
      <c r="AV25" s="85" t="b">
        <v>0</v>
      </c>
      <c r="AW25" s="85" t="s">
        <v>501</v>
      </c>
      <c r="AX25" s="89" t="s">
        <v>524</v>
      </c>
      <c r="AY25" s="85" t="s">
        <v>65</v>
      </c>
      <c r="AZ25" s="85" t="str">
        <f>REPLACE(INDEX(GroupVertices[Group],MATCH(Vertices[[#This Row],[Vertex]],GroupVertices[Vertex],0)),1,1,"")</f>
        <v>4</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236</v>
      </c>
      <c r="B26" s="15"/>
      <c r="C26" s="15" t="s">
        <v>64</v>
      </c>
      <c r="D26" s="93">
        <v>697.0700152207002</v>
      </c>
      <c r="E26" s="81"/>
      <c r="F26" s="112" t="s">
        <v>500</v>
      </c>
      <c r="G26" s="15"/>
      <c r="H26" s="16" t="s">
        <v>236</v>
      </c>
      <c r="I26" s="66"/>
      <c r="J26" s="66"/>
      <c r="K26" s="114" t="s">
        <v>550</v>
      </c>
      <c r="L26" s="94">
        <v>1</v>
      </c>
      <c r="M26" s="95">
        <v>9165.75</v>
      </c>
      <c r="N26" s="95">
        <v>3184.9755859375</v>
      </c>
      <c r="O26" s="77"/>
      <c r="P26" s="96"/>
      <c r="Q26" s="96"/>
      <c r="R26" s="97"/>
      <c r="S26" s="51">
        <v>1</v>
      </c>
      <c r="T26" s="51">
        <v>0</v>
      </c>
      <c r="U26" s="52">
        <v>0</v>
      </c>
      <c r="V26" s="52">
        <v>0.333333</v>
      </c>
      <c r="W26" s="52">
        <v>0</v>
      </c>
      <c r="X26" s="52">
        <v>0.770254</v>
      </c>
      <c r="Y26" s="52">
        <v>0</v>
      </c>
      <c r="Z26" s="52">
        <v>0</v>
      </c>
      <c r="AA26" s="82">
        <v>26</v>
      </c>
      <c r="AB26" s="82"/>
      <c r="AC26" s="98"/>
      <c r="AD26" s="85" t="s">
        <v>395</v>
      </c>
      <c r="AE26" s="85">
        <v>848</v>
      </c>
      <c r="AF26" s="85">
        <v>10907</v>
      </c>
      <c r="AG26" s="85">
        <v>21130</v>
      </c>
      <c r="AH26" s="85">
        <v>214</v>
      </c>
      <c r="AI26" s="85"/>
      <c r="AJ26" s="85" t="s">
        <v>419</v>
      </c>
      <c r="AK26" s="85" t="s">
        <v>423</v>
      </c>
      <c r="AL26" s="89" t="s">
        <v>456</v>
      </c>
      <c r="AM26" s="85"/>
      <c r="AN26" s="87">
        <v>39848.694548611114</v>
      </c>
      <c r="AO26" s="89" t="s">
        <v>478</v>
      </c>
      <c r="AP26" s="85" t="b">
        <v>0</v>
      </c>
      <c r="AQ26" s="85" t="b">
        <v>0</v>
      </c>
      <c r="AR26" s="85" t="b">
        <v>1</v>
      </c>
      <c r="AS26" s="85" t="s">
        <v>335</v>
      </c>
      <c r="AT26" s="85">
        <v>327</v>
      </c>
      <c r="AU26" s="89" t="s">
        <v>481</v>
      </c>
      <c r="AV26" s="85" t="b">
        <v>0</v>
      </c>
      <c r="AW26" s="85" t="s">
        <v>501</v>
      </c>
      <c r="AX26" s="89" t="s">
        <v>525</v>
      </c>
      <c r="AY26" s="85" t="s">
        <v>65</v>
      </c>
      <c r="AZ26" s="85" t="str">
        <f>REPLACE(INDEX(GroupVertices[Group],MATCH(Vertices[[#This Row],[Vertex]],GroupVertices[Vertex],0)),1,1,"")</f>
        <v>4</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99" t="s">
        <v>223</v>
      </c>
      <c r="B27" s="100"/>
      <c r="C27" s="100" t="s">
        <v>64</v>
      </c>
      <c r="D27" s="101">
        <v>237.00889825547358</v>
      </c>
      <c r="E27" s="102"/>
      <c r="F27" s="113" t="s">
        <v>289</v>
      </c>
      <c r="G27" s="100"/>
      <c r="H27" s="103" t="s">
        <v>223</v>
      </c>
      <c r="I27" s="104"/>
      <c r="J27" s="104"/>
      <c r="K27" s="115" t="s">
        <v>551</v>
      </c>
      <c r="L27" s="105">
        <v>1</v>
      </c>
      <c r="M27" s="106">
        <v>3224.849853515625</v>
      </c>
      <c r="N27" s="106">
        <v>467.01226806640625</v>
      </c>
      <c r="O27" s="107"/>
      <c r="P27" s="108"/>
      <c r="Q27" s="108"/>
      <c r="R27" s="109"/>
      <c r="S27" s="51">
        <v>0</v>
      </c>
      <c r="T27" s="51">
        <v>1</v>
      </c>
      <c r="U27" s="52">
        <v>0</v>
      </c>
      <c r="V27" s="52">
        <v>0.02381</v>
      </c>
      <c r="W27" s="52">
        <v>0.03522</v>
      </c>
      <c r="X27" s="52">
        <v>0.456233</v>
      </c>
      <c r="Y27" s="52">
        <v>0</v>
      </c>
      <c r="Z27" s="52">
        <v>0</v>
      </c>
      <c r="AA27" s="110">
        <v>27</v>
      </c>
      <c r="AB27" s="110"/>
      <c r="AC27" s="111"/>
      <c r="AD27" s="85" t="s">
        <v>396</v>
      </c>
      <c r="AE27" s="85">
        <v>3015</v>
      </c>
      <c r="AF27" s="85">
        <v>1529</v>
      </c>
      <c r="AG27" s="85">
        <v>15575</v>
      </c>
      <c r="AH27" s="85">
        <v>1342</v>
      </c>
      <c r="AI27" s="85"/>
      <c r="AJ27" s="85" t="s">
        <v>420</v>
      </c>
      <c r="AK27" s="85" t="s">
        <v>438</v>
      </c>
      <c r="AL27" s="89" t="s">
        <v>457</v>
      </c>
      <c r="AM27" s="85"/>
      <c r="AN27" s="87">
        <v>40647.68306712963</v>
      </c>
      <c r="AO27" s="89" t="s">
        <v>479</v>
      </c>
      <c r="AP27" s="85" t="b">
        <v>0</v>
      </c>
      <c r="AQ27" s="85" t="b">
        <v>0</v>
      </c>
      <c r="AR27" s="85" t="b">
        <v>0</v>
      </c>
      <c r="AS27" s="85" t="s">
        <v>335</v>
      </c>
      <c r="AT27" s="85">
        <v>281</v>
      </c>
      <c r="AU27" s="89" t="s">
        <v>481</v>
      </c>
      <c r="AV27" s="85" t="b">
        <v>0</v>
      </c>
      <c r="AW27" s="85" t="s">
        <v>501</v>
      </c>
      <c r="AX27" s="89" t="s">
        <v>526</v>
      </c>
      <c r="AY27" s="85" t="s">
        <v>66</v>
      </c>
      <c r="AZ27" s="85" t="str">
        <f>REPLACE(INDEX(GroupVertices[Group],MATCH(Vertices[[#This Row],[Vertex]],GroupVertices[Vertex],0)),1,1,"")</f>
        <v>1</v>
      </c>
      <c r="BA27" s="51"/>
      <c r="BB27" s="51"/>
      <c r="BC27" s="51"/>
      <c r="BD27" s="51"/>
      <c r="BE27" s="51" t="s">
        <v>275</v>
      </c>
      <c r="BF27" s="51" t="s">
        <v>275</v>
      </c>
      <c r="BG27" s="131" t="s">
        <v>788</v>
      </c>
      <c r="BH27" s="131" t="s">
        <v>788</v>
      </c>
      <c r="BI27" s="131" t="s">
        <v>804</v>
      </c>
      <c r="BJ27" s="131" t="s">
        <v>804</v>
      </c>
      <c r="BK27" s="131">
        <v>1</v>
      </c>
      <c r="BL27" s="134">
        <v>4.761904761904762</v>
      </c>
      <c r="BM27" s="131">
        <v>0</v>
      </c>
      <c r="BN27" s="134">
        <v>0</v>
      </c>
      <c r="BO27" s="131">
        <v>0</v>
      </c>
      <c r="BP27" s="134">
        <v>0</v>
      </c>
      <c r="BQ27" s="131">
        <v>20</v>
      </c>
      <c r="BR27" s="134">
        <v>95.23809523809524</v>
      </c>
      <c r="BS27" s="131">
        <v>21</v>
      </c>
      <c r="BT27" s="2"/>
      <c r="BU27" s="3"/>
      <c r="BV27" s="3"/>
      <c r="BW27" s="3"/>
      <c r="BX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hyperlinks>
    <hyperlink ref="AL4" r:id="rId1" display="http://www.infosys.com/"/>
    <hyperlink ref="AL5" r:id="rId2" display="http://powderkeg.com/"/>
    <hyperlink ref="AL6" r:id="rId3" display="http://techpoint.org/"/>
    <hyperlink ref="AL7" r:id="rId4" display="https://www.linkedin.com/in/jamessciales"/>
    <hyperlink ref="AL8" r:id="rId5" display="https://t.co/uCTIxyGb7T"/>
    <hyperlink ref="AL10" r:id="rId6" display="http://www.hospitalitytech.com/"/>
    <hyperlink ref="AL12" r:id="rId7" display="https://t.co/f6ptUOnhaw"/>
    <hyperlink ref="AL13" r:id="rId8" display="http://t.co/QNnB52XXOz"/>
    <hyperlink ref="AL14" r:id="rId9" display="http://t.co/NchSXvwAIj"/>
    <hyperlink ref="AL16" r:id="rId10" display="http://t.co/NqjvQfwQoU"/>
    <hyperlink ref="AL18" r:id="rId11" display="https://t.co/TbVyA2OxTQ"/>
    <hyperlink ref="AL19" r:id="rId12" display="http://t.co/bCNfuhN8PR"/>
    <hyperlink ref="AL20" r:id="rId13" display="https://t.co/bCNfuhN8PR"/>
    <hyperlink ref="AL21" r:id="rId14" display="http://www.progressivegrocer.com/"/>
    <hyperlink ref="AL22" r:id="rId15" display="https://t.co/2gJRnAKA8E"/>
    <hyperlink ref="AL24" r:id="rId16" display="http://t.co/kaWM7w6OPK"/>
    <hyperlink ref="AL25" r:id="rId17" display="http://t.co/GPQmR2B5bS"/>
    <hyperlink ref="AL26" r:id="rId18" display="http://www.drugstorenews.com/"/>
    <hyperlink ref="AL27" r:id="rId19" display="http://risnews.edgl.com/home"/>
    <hyperlink ref="AO4" r:id="rId20" display="https://pbs.twimg.com/profile_banners/14462907/1539750643"/>
    <hyperlink ref="AO5" r:id="rId21" display="https://pbs.twimg.com/profile_banners/141220659/1543512014"/>
    <hyperlink ref="AO6" r:id="rId22" display="https://pbs.twimg.com/profile_banners/75017032/1525110614"/>
    <hyperlink ref="AO7" r:id="rId23" display="https://pbs.twimg.com/profile_banners/20622308/1430707772"/>
    <hyperlink ref="AO10" r:id="rId24" display="https://pbs.twimg.com/profile_banners/63552370/1501513013"/>
    <hyperlink ref="AO12" r:id="rId25" display="https://pbs.twimg.com/profile_banners/763778486146310145/1524498989"/>
    <hyperlink ref="AO13" r:id="rId26" display="https://pbs.twimg.com/profile_banners/19007524/1407874528"/>
    <hyperlink ref="AO14" r:id="rId27" display="https://pbs.twimg.com/profile_banners/106752032/1401392666"/>
    <hyperlink ref="AO15" r:id="rId28" display="https://pbs.twimg.com/profile_banners/2433228584/1540533344"/>
    <hyperlink ref="AO16" r:id="rId29" display="https://pbs.twimg.com/profile_banners/328962967/1525103710"/>
    <hyperlink ref="AO18" r:id="rId30" display="https://pbs.twimg.com/profile_banners/1842259873/1404297461"/>
    <hyperlink ref="AO19" r:id="rId31" display="https://pbs.twimg.com/profile_banners/1933971234/1501514439"/>
    <hyperlink ref="AO20" r:id="rId32" display="https://pbs.twimg.com/profile_banners/847787443369775109/1492596114"/>
    <hyperlink ref="AO21" r:id="rId33" display="https://pbs.twimg.com/profile_banners/25840746/1544544248"/>
    <hyperlink ref="AO22" r:id="rId34" display="https://pbs.twimg.com/profile_banners/2541227456/1525859194"/>
    <hyperlink ref="AO23" r:id="rId35" display="https://pbs.twimg.com/profile_banners/1062334178971340805/1542117681"/>
    <hyperlink ref="AO24" r:id="rId36" display="https://pbs.twimg.com/profile_banners/20460872/1526934326"/>
    <hyperlink ref="AO25" r:id="rId37" display="https://pbs.twimg.com/profile_banners/580259049/1410538537"/>
    <hyperlink ref="AO26" r:id="rId38" display="https://pbs.twimg.com/profile_banners/20067285/1520860857"/>
    <hyperlink ref="AO27" r:id="rId39" display="https://pbs.twimg.com/profile_banners/282134662/1382118237"/>
    <hyperlink ref="AU3" r:id="rId40" display="http://abs.twimg.com/images/themes/theme1/bg.png"/>
    <hyperlink ref="AU4" r:id="rId41" display="http://abs.twimg.com/images/themes/theme1/bg.png"/>
    <hyperlink ref="AU5" r:id="rId42" display="http://abs.twimg.com/images/themes/theme1/bg.png"/>
    <hyperlink ref="AU6" r:id="rId43" display="http://abs.twimg.com/images/themes/theme13/bg.gif"/>
    <hyperlink ref="AU7" r:id="rId44" display="http://abs.twimg.com/images/themes/theme1/bg.png"/>
    <hyperlink ref="AU8" r:id="rId45" display="http://abs.twimg.com/images/themes/theme1/bg.png"/>
    <hyperlink ref="AU9" r:id="rId46" display="http://abs.twimg.com/images/themes/theme1/bg.png"/>
    <hyperlink ref="AU10" r:id="rId47" display="http://abs.twimg.com/images/themes/theme15/bg.png"/>
    <hyperlink ref="AU11" r:id="rId48" display="http://abs.twimg.com/images/themes/theme1/bg.png"/>
    <hyperlink ref="AU12" r:id="rId49" display="http://abs.twimg.com/images/themes/theme1/bg.png"/>
    <hyperlink ref="AU13" r:id="rId50" display="http://abs.twimg.com/images/themes/theme15/bg.png"/>
    <hyperlink ref="AU14" r:id="rId51" display="http://abs.twimg.com/images/themes/theme9/bg.gif"/>
    <hyperlink ref="AU15" r:id="rId52" display="http://abs.twimg.com/images/themes/theme1/bg.png"/>
    <hyperlink ref="AU16" r:id="rId53" display="http://abs.twimg.com/images/themes/theme1/bg.png"/>
    <hyperlink ref="AU17" r:id="rId54" display="http://abs.twimg.com/images/themes/theme1/bg.png"/>
    <hyperlink ref="AU18" r:id="rId55" display="http://abs.twimg.com/images/themes/theme1/bg.png"/>
    <hyperlink ref="AU19" r:id="rId56" display="http://abs.twimg.com/images/themes/theme1/bg.png"/>
    <hyperlink ref="AU20" r:id="rId57" display="http://abs.twimg.com/images/themes/theme1/bg.png"/>
    <hyperlink ref="AU21" r:id="rId58" display="http://abs.twimg.com/images/themes/theme1/bg.png"/>
    <hyperlink ref="AU22" r:id="rId59" display="http://abs.twimg.com/images/themes/theme1/bg.png"/>
    <hyperlink ref="AU24" r:id="rId60" display="http://abs.twimg.com/images/themes/theme6/bg.gif"/>
    <hyperlink ref="AU25" r:id="rId61" display="http://pbs.twimg.com/profile_background_images/703063069/0f5d1bf220521cd28a097b37272b9fff.jpeg"/>
    <hyperlink ref="AU26" r:id="rId62" display="http://abs.twimg.com/images/themes/theme1/bg.png"/>
    <hyperlink ref="AU27" r:id="rId63" display="http://abs.twimg.com/images/themes/theme1/bg.png"/>
    <hyperlink ref="F3" r:id="rId64" display="http://pbs.twimg.com/profile_images/1210606123/Hackers___Founders_Dec_2010_IBJ_normal.jpg"/>
    <hyperlink ref="F4" r:id="rId65" display="http://pbs.twimg.com/profile_images/1038267972312293376/XdOucHk9_normal.jpg"/>
    <hyperlink ref="F5" r:id="rId66" display="http://pbs.twimg.com/profile_images/890674229288460288/gQ6vY7L7_normal.jpg"/>
    <hyperlink ref="F6" r:id="rId67" display="http://pbs.twimg.com/profile_images/990399866676436992/XtoOlLZ5_normal.jpg"/>
    <hyperlink ref="F7" r:id="rId68" display="http://pbs.twimg.com/profile_images/1037894341518344192/YBYyT1Wl_normal.jpg"/>
    <hyperlink ref="F8" r:id="rId69" display="http://pbs.twimg.com/profile_images/420588815636381696/T4Wtmive_normal.jpeg"/>
    <hyperlink ref="F9" r:id="rId70" display="http://pbs.twimg.com/profile_images/631115940650881024/lvCM2Ih6_normal.jpg"/>
    <hyperlink ref="F10" r:id="rId71" display="http://pbs.twimg.com/profile_images/785837445929656321/ddKXBDpW_normal.jpg"/>
    <hyperlink ref="F11" r:id="rId72" display="http://pbs.twimg.com/profile_images/476565222615154689/2Mch7k3s_normal.jpeg"/>
    <hyperlink ref="F12" r:id="rId73" display="http://pbs.twimg.com/profile_images/763785096436461568/Gmu9I3qZ_normal.jpg"/>
    <hyperlink ref="F13" r:id="rId74" display="http://pbs.twimg.com/profile_images/71209706/rlogo_normal.jpg"/>
    <hyperlink ref="F14" r:id="rId75" display="http://pbs.twimg.com/profile_images/472101385899483136/Hiey8bNM_normal.jpeg"/>
    <hyperlink ref="F15" r:id="rId76" display="http://pbs.twimg.com/profile_images/454620516427366400/sn6De6AL_normal.png"/>
    <hyperlink ref="F16" r:id="rId77" display="http://pbs.twimg.com/profile_images/990979447288422400/qQsFGN0s_normal.jpg"/>
    <hyperlink ref="F17" r:id="rId78" display="http://abs.twimg.com/sticky/default_profile_images/default_profile_1_normal.png"/>
    <hyperlink ref="F18" r:id="rId79" display="http://pbs.twimg.com/profile_images/700410755473149952/9br6ZoAf_normal.jpg"/>
    <hyperlink ref="F19" r:id="rId80" display="http://pbs.twimg.com/profile_images/755410995233849344/4mZK81Ib_normal.jpg"/>
    <hyperlink ref="F20" r:id="rId81" display="http://pbs.twimg.com/profile_images/913474449764229120/i0db650C_normal.jpg"/>
    <hyperlink ref="F21" r:id="rId82" display="http://pbs.twimg.com/profile_images/941402228732186624/ujSMhmvZ_normal.jpg"/>
    <hyperlink ref="F22" r:id="rId83" display="http://pbs.twimg.com/profile_images/867376582356348928/ro9uWozk_normal.jpg"/>
    <hyperlink ref="F23" r:id="rId84" display="http://pbs.twimg.com/profile_images/1062340228990427136/jG8oLc8q_normal.jpg"/>
    <hyperlink ref="F24" r:id="rId85" display="http://pbs.twimg.com/profile_images/936246179104546816/vPnBBHn-_normal.jpg"/>
    <hyperlink ref="F25" r:id="rId86" display="http://pbs.twimg.com/profile_images/510447824958279680/UIsiSyvt_normal.png"/>
    <hyperlink ref="F26" r:id="rId87" display="http://pbs.twimg.com/profile_images/1072917948162076672/PQKmEpxW_normal.jpg"/>
    <hyperlink ref="F27" r:id="rId88" display="http://pbs.twimg.com/profile_images/785535689819561984/X5KiijPc_normal.jpg"/>
    <hyperlink ref="AX3" r:id="rId89" display="https://twitter.com/rammeld7"/>
    <hyperlink ref="AX4" r:id="rId90" display="https://twitter.com/infosys"/>
    <hyperlink ref="AX5" r:id="rId91" display="https://twitter.com/powderkegco"/>
    <hyperlink ref="AX6" r:id="rId92" display="https://twitter.com/techpointind"/>
    <hyperlink ref="AX7" r:id="rId93" display="https://twitter.com/jamessciales"/>
    <hyperlink ref="AX8" r:id="rId94" display="https://twitter.com/sahiranand"/>
    <hyperlink ref="AX9" r:id="rId95" display="https://twitter.com/seetahariharan"/>
    <hyperlink ref="AX10" r:id="rId96" display="https://twitter.com/htmagazine"/>
    <hyperlink ref="AX11" r:id="rId97" display="https://twitter.com/crazytequilaguy"/>
    <hyperlink ref="AX12" r:id="rId98" display="https://twitter.com/ensembleiq"/>
    <hyperlink ref="AX13" r:id="rId99" display="https://twitter.com/risnewsinsights"/>
    <hyperlink ref="AX14" r:id="rId100" display="https://twitter.com/cgtmagazine"/>
    <hyperlink ref="AX15" r:id="rId101" display="https://twitter.com/tcs_digital"/>
    <hyperlink ref="AX16" r:id="rId102" display="https://twitter.com/secureretail1"/>
    <hyperlink ref="AX17" r:id="rId103" display="https://twitter.com/pgro"/>
    <hyperlink ref="AX18" r:id="rId104" display="https://twitter.com/paulmilner9"/>
    <hyperlink ref="AX19" r:id="rId105" display="https://twitter.com/displaydata"/>
    <hyperlink ref="AX20" r:id="rId106" display="https://twitter.com/mrbames"/>
    <hyperlink ref="AX21" r:id="rId107" display="https://twitter.com/pgrocer"/>
    <hyperlink ref="AX22" r:id="rId108" display="https://twitter.com/dsimanauskiene"/>
    <hyperlink ref="AX23" r:id="rId109" display="https://twitter.com/kuhnkemark"/>
    <hyperlink ref="AX24" r:id="rId110" display="https://twitter.com/hrg_inc"/>
    <hyperlink ref="AX25" r:id="rId111" display="https://twitter.com/zimsusa"/>
    <hyperlink ref="AX26" r:id="rId112" display="https://twitter.com/drugstorenews"/>
    <hyperlink ref="AX27" r:id="rId113" display="https://twitter.com/simoneknaap"/>
  </hyperlinks>
  <printOptions/>
  <pageMargins left="0.7" right="0.7" top="0.75" bottom="0.75" header="0.3" footer="0.3"/>
  <pageSetup horizontalDpi="600" verticalDpi="600" orientation="portrait" r:id="rId117"/>
  <legacyDrawing r:id="rId115"/>
  <tableParts>
    <tablePart r:id="rId1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620</v>
      </c>
      <c r="Z2" s="13" t="s">
        <v>627</v>
      </c>
      <c r="AA2" s="13" t="s">
        <v>649</v>
      </c>
      <c r="AB2" s="13" t="s">
        <v>688</v>
      </c>
      <c r="AC2" s="13" t="s">
        <v>736</v>
      </c>
      <c r="AD2" s="13" t="s">
        <v>754</v>
      </c>
      <c r="AE2" s="13" t="s">
        <v>755</v>
      </c>
      <c r="AF2" s="13" t="s">
        <v>765</v>
      </c>
      <c r="AG2" s="67" t="s">
        <v>849</v>
      </c>
      <c r="AH2" s="67" t="s">
        <v>850</v>
      </c>
      <c r="AI2" s="67" t="s">
        <v>851</v>
      </c>
      <c r="AJ2" s="67" t="s">
        <v>852</v>
      </c>
      <c r="AK2" s="67" t="s">
        <v>853</v>
      </c>
      <c r="AL2" s="67" t="s">
        <v>854</v>
      </c>
      <c r="AM2" s="67" t="s">
        <v>855</v>
      </c>
      <c r="AN2" s="67" t="s">
        <v>856</v>
      </c>
      <c r="AO2" s="67" t="s">
        <v>859</v>
      </c>
    </row>
    <row r="3" spans="1:41" ht="15">
      <c r="A3" s="125" t="s">
        <v>591</v>
      </c>
      <c r="B3" s="126" t="s">
        <v>595</v>
      </c>
      <c r="C3" s="126" t="s">
        <v>56</v>
      </c>
      <c r="D3" s="117"/>
      <c r="E3" s="116"/>
      <c r="F3" s="118" t="s">
        <v>866</v>
      </c>
      <c r="G3" s="119"/>
      <c r="H3" s="119"/>
      <c r="I3" s="120">
        <v>3</v>
      </c>
      <c r="J3" s="121"/>
      <c r="K3" s="51">
        <v>10</v>
      </c>
      <c r="L3" s="51">
        <v>13</v>
      </c>
      <c r="M3" s="51">
        <v>2</v>
      </c>
      <c r="N3" s="51">
        <v>15</v>
      </c>
      <c r="O3" s="51">
        <v>2</v>
      </c>
      <c r="P3" s="52">
        <v>0</v>
      </c>
      <c r="Q3" s="52">
        <v>0</v>
      </c>
      <c r="R3" s="51">
        <v>1</v>
      </c>
      <c r="S3" s="51">
        <v>0</v>
      </c>
      <c r="T3" s="51">
        <v>10</v>
      </c>
      <c r="U3" s="51">
        <v>15</v>
      </c>
      <c r="V3" s="51">
        <v>3</v>
      </c>
      <c r="W3" s="52">
        <v>1.66</v>
      </c>
      <c r="X3" s="52">
        <v>0.14444444444444443</v>
      </c>
      <c r="Y3" s="85" t="s">
        <v>621</v>
      </c>
      <c r="Z3" s="85" t="s">
        <v>628</v>
      </c>
      <c r="AA3" s="85" t="s">
        <v>650</v>
      </c>
      <c r="AB3" s="91" t="s">
        <v>689</v>
      </c>
      <c r="AC3" s="91" t="s">
        <v>737</v>
      </c>
      <c r="AD3" s="91"/>
      <c r="AE3" s="91" t="s">
        <v>756</v>
      </c>
      <c r="AF3" s="91" t="s">
        <v>766</v>
      </c>
      <c r="AG3" s="131">
        <v>6</v>
      </c>
      <c r="AH3" s="134">
        <v>4.054054054054054</v>
      </c>
      <c r="AI3" s="131">
        <v>2</v>
      </c>
      <c r="AJ3" s="134">
        <v>1.3513513513513513</v>
      </c>
      <c r="AK3" s="131">
        <v>0</v>
      </c>
      <c r="AL3" s="134">
        <v>0</v>
      </c>
      <c r="AM3" s="131">
        <v>140</v>
      </c>
      <c r="AN3" s="134">
        <v>94.5945945945946</v>
      </c>
      <c r="AO3" s="131">
        <v>148</v>
      </c>
    </row>
    <row r="4" spans="1:41" ht="15">
      <c r="A4" s="125" t="s">
        <v>592</v>
      </c>
      <c r="B4" s="126" t="s">
        <v>596</v>
      </c>
      <c r="C4" s="126" t="s">
        <v>56</v>
      </c>
      <c r="D4" s="122"/>
      <c r="E4" s="100"/>
      <c r="F4" s="103" t="s">
        <v>867</v>
      </c>
      <c r="G4" s="107"/>
      <c r="H4" s="107"/>
      <c r="I4" s="123">
        <v>4</v>
      </c>
      <c r="J4" s="110"/>
      <c r="K4" s="51">
        <v>8</v>
      </c>
      <c r="L4" s="51">
        <v>3</v>
      </c>
      <c r="M4" s="51">
        <v>21</v>
      </c>
      <c r="N4" s="51">
        <v>24</v>
      </c>
      <c r="O4" s="51">
        <v>0</v>
      </c>
      <c r="P4" s="52">
        <v>0</v>
      </c>
      <c r="Q4" s="52">
        <v>0</v>
      </c>
      <c r="R4" s="51">
        <v>1</v>
      </c>
      <c r="S4" s="51">
        <v>0</v>
      </c>
      <c r="T4" s="51">
        <v>8</v>
      </c>
      <c r="U4" s="51">
        <v>24</v>
      </c>
      <c r="V4" s="51">
        <v>3</v>
      </c>
      <c r="W4" s="52">
        <v>1.53125</v>
      </c>
      <c r="X4" s="52">
        <v>0.19642857142857142</v>
      </c>
      <c r="Y4" s="85" t="s">
        <v>262</v>
      </c>
      <c r="Z4" s="85" t="s">
        <v>268</v>
      </c>
      <c r="AA4" s="85"/>
      <c r="AB4" s="91" t="s">
        <v>690</v>
      </c>
      <c r="AC4" s="91" t="s">
        <v>738</v>
      </c>
      <c r="AD4" s="91"/>
      <c r="AE4" s="91" t="s">
        <v>757</v>
      </c>
      <c r="AF4" s="91" t="s">
        <v>767</v>
      </c>
      <c r="AG4" s="131">
        <v>18</v>
      </c>
      <c r="AH4" s="134">
        <v>7.531380753138075</v>
      </c>
      <c r="AI4" s="131">
        <v>0</v>
      </c>
      <c r="AJ4" s="134">
        <v>0</v>
      </c>
      <c r="AK4" s="131">
        <v>0</v>
      </c>
      <c r="AL4" s="134">
        <v>0</v>
      </c>
      <c r="AM4" s="131">
        <v>221</v>
      </c>
      <c r="AN4" s="134">
        <v>92.46861924686192</v>
      </c>
      <c r="AO4" s="131">
        <v>239</v>
      </c>
    </row>
    <row r="5" spans="1:41" ht="15">
      <c r="A5" s="125" t="s">
        <v>593</v>
      </c>
      <c r="B5" s="126" t="s">
        <v>597</v>
      </c>
      <c r="C5" s="126" t="s">
        <v>56</v>
      </c>
      <c r="D5" s="122"/>
      <c r="E5" s="100"/>
      <c r="F5" s="103" t="s">
        <v>868</v>
      </c>
      <c r="G5" s="107"/>
      <c r="H5" s="107"/>
      <c r="I5" s="123">
        <v>5</v>
      </c>
      <c r="J5" s="110"/>
      <c r="K5" s="51">
        <v>4</v>
      </c>
      <c r="L5" s="51">
        <v>4</v>
      </c>
      <c r="M5" s="51">
        <v>0</v>
      </c>
      <c r="N5" s="51">
        <v>4</v>
      </c>
      <c r="O5" s="51">
        <v>0</v>
      </c>
      <c r="P5" s="52">
        <v>0.3333333333333333</v>
      </c>
      <c r="Q5" s="52">
        <v>0.5</v>
      </c>
      <c r="R5" s="51">
        <v>1</v>
      </c>
      <c r="S5" s="51">
        <v>0</v>
      </c>
      <c r="T5" s="51">
        <v>4</v>
      </c>
      <c r="U5" s="51">
        <v>4</v>
      </c>
      <c r="V5" s="51">
        <v>2</v>
      </c>
      <c r="W5" s="52">
        <v>1.125</v>
      </c>
      <c r="X5" s="52">
        <v>0.3333333333333333</v>
      </c>
      <c r="Y5" s="85" t="s">
        <v>261</v>
      </c>
      <c r="Z5" s="85" t="s">
        <v>267</v>
      </c>
      <c r="AA5" s="85" t="s">
        <v>270</v>
      </c>
      <c r="AB5" s="91" t="s">
        <v>691</v>
      </c>
      <c r="AC5" s="91" t="s">
        <v>739</v>
      </c>
      <c r="AD5" s="91"/>
      <c r="AE5" s="91" t="s">
        <v>758</v>
      </c>
      <c r="AF5" s="91" t="s">
        <v>768</v>
      </c>
      <c r="AG5" s="131">
        <v>2</v>
      </c>
      <c r="AH5" s="134">
        <v>4.166666666666667</v>
      </c>
      <c r="AI5" s="131">
        <v>0</v>
      </c>
      <c r="AJ5" s="134">
        <v>0</v>
      </c>
      <c r="AK5" s="131">
        <v>0</v>
      </c>
      <c r="AL5" s="134">
        <v>0</v>
      </c>
      <c r="AM5" s="131">
        <v>46</v>
      </c>
      <c r="AN5" s="134">
        <v>95.83333333333333</v>
      </c>
      <c r="AO5" s="131">
        <v>48</v>
      </c>
    </row>
    <row r="6" spans="1:41" ht="15">
      <c r="A6" s="125" t="s">
        <v>594</v>
      </c>
      <c r="B6" s="126" t="s">
        <v>598</v>
      </c>
      <c r="C6" s="126" t="s">
        <v>56</v>
      </c>
      <c r="D6" s="122"/>
      <c r="E6" s="100"/>
      <c r="F6" s="103" t="s">
        <v>869</v>
      </c>
      <c r="G6" s="107"/>
      <c r="H6" s="107"/>
      <c r="I6" s="123">
        <v>6</v>
      </c>
      <c r="J6" s="110"/>
      <c r="K6" s="51">
        <v>3</v>
      </c>
      <c r="L6" s="51">
        <v>1</v>
      </c>
      <c r="M6" s="51">
        <v>2</v>
      </c>
      <c r="N6" s="51">
        <v>3</v>
      </c>
      <c r="O6" s="51">
        <v>0</v>
      </c>
      <c r="P6" s="52">
        <v>0</v>
      </c>
      <c r="Q6" s="52">
        <v>0</v>
      </c>
      <c r="R6" s="51">
        <v>1</v>
      </c>
      <c r="S6" s="51">
        <v>0</v>
      </c>
      <c r="T6" s="51">
        <v>3</v>
      </c>
      <c r="U6" s="51">
        <v>3</v>
      </c>
      <c r="V6" s="51">
        <v>2</v>
      </c>
      <c r="W6" s="52">
        <v>0.888889</v>
      </c>
      <c r="X6" s="52">
        <v>0.3333333333333333</v>
      </c>
      <c r="Y6" s="85" t="s">
        <v>263</v>
      </c>
      <c r="Z6" s="85" t="s">
        <v>268</v>
      </c>
      <c r="AA6" s="85" t="s">
        <v>272</v>
      </c>
      <c r="AB6" s="91" t="s">
        <v>692</v>
      </c>
      <c r="AC6" s="91" t="s">
        <v>740</v>
      </c>
      <c r="AD6" s="91"/>
      <c r="AE6" s="91" t="s">
        <v>759</v>
      </c>
      <c r="AF6" s="91" t="s">
        <v>769</v>
      </c>
      <c r="AG6" s="131">
        <v>3</v>
      </c>
      <c r="AH6" s="134">
        <v>6.122448979591836</v>
      </c>
      <c r="AI6" s="131">
        <v>1</v>
      </c>
      <c r="AJ6" s="134">
        <v>2.0408163265306123</v>
      </c>
      <c r="AK6" s="131">
        <v>0</v>
      </c>
      <c r="AL6" s="134">
        <v>0</v>
      </c>
      <c r="AM6" s="131">
        <v>45</v>
      </c>
      <c r="AN6" s="134">
        <v>91.83673469387755</v>
      </c>
      <c r="AO6" s="131">
        <v>49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591</v>
      </c>
      <c r="B2" s="91" t="s">
        <v>223</v>
      </c>
      <c r="C2" s="85">
        <f>VLOOKUP(GroupVertices[[#This Row],[Vertex]],Vertices[],MATCH("ID",Vertices[[#Headers],[Vertex]:[Vertex Content Word Count]],0),FALSE)</f>
        <v>27</v>
      </c>
    </row>
    <row r="3" spans="1:3" ht="15">
      <c r="A3" s="85" t="s">
        <v>591</v>
      </c>
      <c r="B3" s="91" t="s">
        <v>222</v>
      </c>
      <c r="C3" s="85">
        <f>VLOOKUP(GroupVertices[[#This Row],[Vertex]],Vertices[],MATCH("ID",Vertices[[#Headers],[Vertex]:[Vertex Content Word Count]],0),FALSE)</f>
        <v>14</v>
      </c>
    </row>
    <row r="4" spans="1:3" ht="15">
      <c r="A4" s="85" t="s">
        <v>591</v>
      </c>
      <c r="B4" s="91" t="s">
        <v>214</v>
      </c>
      <c r="C4" s="85">
        <f>VLOOKUP(GroupVertices[[#This Row],[Vertex]],Vertices[],MATCH("ID",Vertices[[#Headers],[Vertex]:[Vertex Content Word Count]],0),FALSE)</f>
        <v>11</v>
      </c>
    </row>
    <row r="5" spans="1:3" ht="15">
      <c r="A5" s="85" t="s">
        <v>591</v>
      </c>
      <c r="B5" s="91" t="s">
        <v>212</v>
      </c>
      <c r="C5" s="85">
        <f>VLOOKUP(GroupVertices[[#This Row],[Vertex]],Vertices[],MATCH("ID",Vertices[[#Headers],[Vertex]:[Vertex Content Word Count]],0),FALSE)</f>
        <v>3</v>
      </c>
    </row>
    <row r="6" spans="1:3" ht="15">
      <c r="A6" s="85" t="s">
        <v>591</v>
      </c>
      <c r="B6" s="91" t="s">
        <v>231</v>
      </c>
      <c r="C6" s="85">
        <f>VLOOKUP(GroupVertices[[#This Row],[Vertex]],Vertices[],MATCH("ID",Vertices[[#Headers],[Vertex]:[Vertex Content Word Count]],0),FALSE)</f>
        <v>13</v>
      </c>
    </row>
    <row r="7" spans="1:3" ht="15">
      <c r="A7" s="85" t="s">
        <v>591</v>
      </c>
      <c r="B7" s="91" t="s">
        <v>230</v>
      </c>
      <c r="C7" s="85">
        <f>VLOOKUP(GroupVertices[[#This Row],[Vertex]],Vertices[],MATCH("ID",Vertices[[#Headers],[Vertex]:[Vertex Content Word Count]],0),FALSE)</f>
        <v>12</v>
      </c>
    </row>
    <row r="8" spans="1:3" ht="15">
      <c r="A8" s="85" t="s">
        <v>591</v>
      </c>
      <c r="B8" s="91" t="s">
        <v>229</v>
      </c>
      <c r="C8" s="85">
        <f>VLOOKUP(GroupVertices[[#This Row],[Vertex]],Vertices[],MATCH("ID",Vertices[[#Headers],[Vertex]:[Vertex Content Word Count]],0),FALSE)</f>
        <v>10</v>
      </c>
    </row>
    <row r="9" spans="1:3" ht="15">
      <c r="A9" s="85" t="s">
        <v>591</v>
      </c>
      <c r="B9" s="91" t="s">
        <v>226</v>
      </c>
      <c r="C9" s="85">
        <f>VLOOKUP(GroupVertices[[#This Row],[Vertex]],Vertices[],MATCH("ID",Vertices[[#Headers],[Vertex]:[Vertex Content Word Count]],0),FALSE)</f>
        <v>6</v>
      </c>
    </row>
    <row r="10" spans="1:3" ht="15">
      <c r="A10" s="85" t="s">
        <v>591</v>
      </c>
      <c r="B10" s="91" t="s">
        <v>225</v>
      </c>
      <c r="C10" s="85">
        <f>VLOOKUP(GroupVertices[[#This Row],[Vertex]],Vertices[],MATCH("ID",Vertices[[#Headers],[Vertex]:[Vertex Content Word Count]],0),FALSE)</f>
        <v>5</v>
      </c>
    </row>
    <row r="11" spans="1:3" ht="15">
      <c r="A11" s="85" t="s">
        <v>591</v>
      </c>
      <c r="B11" s="91" t="s">
        <v>224</v>
      </c>
      <c r="C11" s="85">
        <f>VLOOKUP(GroupVertices[[#This Row],[Vertex]],Vertices[],MATCH("ID",Vertices[[#Headers],[Vertex]:[Vertex Content Word Count]],0),FALSE)</f>
        <v>4</v>
      </c>
    </row>
    <row r="12" spans="1:3" ht="15">
      <c r="A12" s="85" t="s">
        <v>592</v>
      </c>
      <c r="B12" s="91" t="s">
        <v>219</v>
      </c>
      <c r="C12" s="85">
        <f>VLOOKUP(GroupVertices[[#This Row],[Vertex]],Vertices[],MATCH("ID",Vertices[[#Headers],[Vertex]:[Vertex Content Word Count]],0),FALSE)</f>
        <v>23</v>
      </c>
    </row>
    <row r="13" spans="1:3" ht="15">
      <c r="A13" s="85" t="s">
        <v>592</v>
      </c>
      <c r="B13" s="91" t="s">
        <v>233</v>
      </c>
      <c r="C13" s="85">
        <f>VLOOKUP(GroupVertices[[#This Row],[Vertex]],Vertices[],MATCH("ID",Vertices[[#Headers],[Vertex]:[Vertex Content Word Count]],0),FALSE)</f>
        <v>18</v>
      </c>
    </row>
    <row r="14" spans="1:3" ht="15">
      <c r="A14" s="85" t="s">
        <v>592</v>
      </c>
      <c r="B14" s="91" t="s">
        <v>234</v>
      </c>
      <c r="C14" s="85">
        <f>VLOOKUP(GroupVertices[[#This Row],[Vertex]],Vertices[],MATCH("ID",Vertices[[#Headers],[Vertex]:[Vertex Content Word Count]],0),FALSE)</f>
        <v>21</v>
      </c>
    </row>
    <row r="15" spans="1:3" ht="15">
      <c r="A15" s="85" t="s">
        <v>592</v>
      </c>
      <c r="B15" s="91" t="s">
        <v>218</v>
      </c>
      <c r="C15" s="85">
        <f>VLOOKUP(GroupVertices[[#This Row],[Vertex]],Vertices[],MATCH("ID",Vertices[[#Headers],[Vertex]:[Vertex Content Word Count]],0),FALSE)</f>
        <v>22</v>
      </c>
    </row>
    <row r="16" spans="1:3" ht="15">
      <c r="A16" s="85" t="s">
        <v>592</v>
      </c>
      <c r="B16" s="91" t="s">
        <v>220</v>
      </c>
      <c r="C16" s="85">
        <f>VLOOKUP(GroupVertices[[#This Row],[Vertex]],Vertices[],MATCH("ID",Vertices[[#Headers],[Vertex]:[Vertex Content Word Count]],0),FALSE)</f>
        <v>19</v>
      </c>
    </row>
    <row r="17" spans="1:3" ht="15">
      <c r="A17" s="85" t="s">
        <v>592</v>
      </c>
      <c r="B17" s="91" t="s">
        <v>217</v>
      </c>
      <c r="C17" s="85">
        <f>VLOOKUP(GroupVertices[[#This Row],[Vertex]],Vertices[],MATCH("ID",Vertices[[#Headers],[Vertex]:[Vertex Content Word Count]],0),FALSE)</f>
        <v>20</v>
      </c>
    </row>
    <row r="18" spans="1:3" ht="15">
      <c r="A18" s="85" t="s">
        <v>592</v>
      </c>
      <c r="B18" s="91" t="s">
        <v>216</v>
      </c>
      <c r="C18" s="85">
        <f>VLOOKUP(GroupVertices[[#This Row],[Vertex]],Vertices[],MATCH("ID",Vertices[[#Headers],[Vertex]:[Vertex Content Word Count]],0),FALSE)</f>
        <v>16</v>
      </c>
    </row>
    <row r="19" spans="1:3" ht="15">
      <c r="A19" s="85" t="s">
        <v>592</v>
      </c>
      <c r="B19" s="91" t="s">
        <v>232</v>
      </c>
      <c r="C19" s="85">
        <f>VLOOKUP(GroupVertices[[#This Row],[Vertex]],Vertices[],MATCH("ID",Vertices[[#Headers],[Vertex]:[Vertex Content Word Count]],0),FALSE)</f>
        <v>17</v>
      </c>
    </row>
    <row r="20" spans="1:3" ht="15">
      <c r="A20" s="85" t="s">
        <v>593</v>
      </c>
      <c r="B20" s="91" t="s">
        <v>215</v>
      </c>
      <c r="C20" s="85">
        <f>VLOOKUP(GroupVertices[[#This Row],[Vertex]],Vertices[],MATCH("ID",Vertices[[#Headers],[Vertex]:[Vertex Content Word Count]],0),FALSE)</f>
        <v>15</v>
      </c>
    </row>
    <row r="21" spans="1:3" ht="15">
      <c r="A21" s="85" t="s">
        <v>593</v>
      </c>
      <c r="B21" s="91" t="s">
        <v>213</v>
      </c>
      <c r="C21" s="85">
        <f>VLOOKUP(GroupVertices[[#This Row],[Vertex]],Vertices[],MATCH("ID",Vertices[[#Headers],[Vertex]:[Vertex Content Word Count]],0),FALSE)</f>
        <v>7</v>
      </c>
    </row>
    <row r="22" spans="1:3" ht="15">
      <c r="A22" s="85" t="s">
        <v>593</v>
      </c>
      <c r="B22" s="91" t="s">
        <v>228</v>
      </c>
      <c r="C22" s="85">
        <f>VLOOKUP(GroupVertices[[#This Row],[Vertex]],Vertices[],MATCH("ID",Vertices[[#Headers],[Vertex]:[Vertex Content Word Count]],0),FALSE)</f>
        <v>9</v>
      </c>
    </row>
    <row r="23" spans="1:3" ht="15">
      <c r="A23" s="85" t="s">
        <v>593</v>
      </c>
      <c r="B23" s="91" t="s">
        <v>227</v>
      </c>
      <c r="C23" s="85">
        <f>VLOOKUP(GroupVertices[[#This Row],[Vertex]],Vertices[],MATCH("ID",Vertices[[#Headers],[Vertex]:[Vertex Content Word Count]],0),FALSE)</f>
        <v>8</v>
      </c>
    </row>
    <row r="24" spans="1:3" ht="15">
      <c r="A24" s="85" t="s">
        <v>594</v>
      </c>
      <c r="B24" s="91" t="s">
        <v>221</v>
      </c>
      <c r="C24" s="85">
        <f>VLOOKUP(GroupVertices[[#This Row],[Vertex]],Vertices[],MATCH("ID",Vertices[[#Headers],[Vertex]:[Vertex Content Word Count]],0),FALSE)</f>
        <v>24</v>
      </c>
    </row>
    <row r="25" spans="1:3" ht="15">
      <c r="A25" s="85" t="s">
        <v>594</v>
      </c>
      <c r="B25" s="91" t="s">
        <v>236</v>
      </c>
      <c r="C25" s="85">
        <f>VLOOKUP(GroupVertices[[#This Row],[Vertex]],Vertices[],MATCH("ID",Vertices[[#Headers],[Vertex]:[Vertex Content Word Count]],0),FALSE)</f>
        <v>26</v>
      </c>
    </row>
    <row r="26" spans="1:3" ht="15">
      <c r="A26" s="85" t="s">
        <v>594</v>
      </c>
      <c r="B26" s="91" t="s">
        <v>235</v>
      </c>
      <c r="C26" s="85">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605</v>
      </c>
      <c r="B2" s="36" t="s">
        <v>552</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15</v>
      </c>
      <c r="L2" s="39">
        <f>MIN(Vertices[Closeness Centrality])</f>
        <v>0.02381</v>
      </c>
      <c r="M2" s="40">
        <f>COUNTIF(Vertices[Closeness Centrality],"&gt;= "&amp;L2)-COUNTIF(Vertices[Closeness Centrality],"&gt;="&amp;L3)</f>
        <v>9</v>
      </c>
      <c r="N2" s="39">
        <f>MIN(Vertices[Eigenvector Centrality])</f>
        <v>0</v>
      </c>
      <c r="O2" s="40">
        <f>COUNTIF(Vertices[Eigenvector Centrality],"&gt;= "&amp;N2)-COUNTIF(Vertices[Eigenvector Centrality],"&gt;="&amp;N3)</f>
        <v>11</v>
      </c>
      <c r="P2" s="39">
        <f>MIN(Vertices[PageRank])</f>
        <v>0.454648</v>
      </c>
      <c r="Q2" s="40">
        <f>COUNTIF(Vertices[PageRank],"&gt;= "&amp;P2)-COUNTIF(Vertices[PageRank],"&gt;="&amp;P3)</f>
        <v>5</v>
      </c>
      <c r="R2" s="39">
        <f>MIN(Vertices[Clustering Coefficient])</f>
        <v>0</v>
      </c>
      <c r="S2" s="45">
        <f>COUNTIF(Vertices[Clustering Coefficient],"&gt;= "&amp;R2)-COUNTIF(Vertices[Clustering Coefficient],"&gt;="&amp;R3)</f>
        <v>16</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1.6545454545454545</v>
      </c>
      <c r="K3" s="42">
        <f>COUNTIF(Vertices[Betweenness Centrality],"&gt;= "&amp;J3)-COUNTIF(Vertices[Betweenness Centrality],"&gt;="&amp;J4)</f>
        <v>1</v>
      </c>
      <c r="L3" s="41">
        <f aca="true" t="shared" si="5" ref="L3:L26">L2+($L$57-$L$2)/BinDivisor</f>
        <v>0.032468000000000004</v>
      </c>
      <c r="M3" s="42">
        <f>COUNTIF(Vertices[Closeness Centrality],"&gt;= "&amp;L3)-COUNTIF(Vertices[Closeness Centrality],"&gt;="&amp;L4)</f>
        <v>2</v>
      </c>
      <c r="N3" s="41">
        <f aca="true" t="shared" si="6" ref="N3:N26">N2+($N$57-$N$2)/BinDivisor</f>
        <v>0.0034171454545454546</v>
      </c>
      <c r="O3" s="42">
        <f>COUNTIF(Vertices[Eigenvector Centrality],"&gt;= "&amp;N3)-COUNTIF(Vertices[Eigenvector Centrality],"&gt;="&amp;N4)</f>
        <v>0</v>
      </c>
      <c r="P3" s="41">
        <f aca="true" t="shared" si="7" ref="P3:P26">P2+($P$57-$P$2)/BinDivisor</f>
        <v>0.4985141090909091</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25</v>
      </c>
      <c r="D4" s="34">
        <f t="shared" si="1"/>
        <v>0</v>
      </c>
      <c r="E4" s="3">
        <f>COUNTIF(Vertices[Degree],"&gt;= "&amp;D4)-COUNTIF(Vertices[Degree],"&gt;="&amp;D5)</f>
        <v>0</v>
      </c>
      <c r="F4" s="39">
        <f t="shared" si="2"/>
        <v>0.18181818181818182</v>
      </c>
      <c r="G4" s="40">
        <f>COUNTIF(Vertices[In-Degree],"&gt;= "&amp;F4)-COUNTIF(Vertices[In-Degree],"&gt;="&amp;F5)</f>
        <v>0</v>
      </c>
      <c r="H4" s="39">
        <f t="shared" si="3"/>
        <v>0.2545454545454545</v>
      </c>
      <c r="I4" s="40">
        <f>COUNTIF(Vertices[Out-Degree],"&gt;= "&amp;H4)-COUNTIF(Vertices[Out-Degree],"&gt;="&amp;H5)</f>
        <v>0</v>
      </c>
      <c r="J4" s="39">
        <f t="shared" si="4"/>
        <v>3.309090909090909</v>
      </c>
      <c r="K4" s="40">
        <f>COUNTIF(Vertices[Betweenness Centrality],"&gt;= "&amp;J4)-COUNTIF(Vertices[Betweenness Centrality],"&gt;="&amp;J5)</f>
        <v>1</v>
      </c>
      <c r="L4" s="39">
        <f t="shared" si="5"/>
        <v>0.041126</v>
      </c>
      <c r="M4" s="40">
        <f>COUNTIF(Vertices[Closeness Centrality],"&gt;= "&amp;L4)-COUNTIF(Vertices[Closeness Centrality],"&gt;="&amp;L5)</f>
        <v>3</v>
      </c>
      <c r="N4" s="39">
        <f t="shared" si="6"/>
        <v>0.006834290909090909</v>
      </c>
      <c r="O4" s="40">
        <f>COUNTIF(Vertices[Eigenvector Centrality],"&gt;= "&amp;N4)-COUNTIF(Vertices[Eigenvector Centrality],"&gt;="&amp;N5)</f>
        <v>3</v>
      </c>
      <c r="P4" s="39">
        <f t="shared" si="7"/>
        <v>0.5423802181818181</v>
      </c>
      <c r="Q4" s="40">
        <f>COUNTIF(Vertices[PageRank],"&gt;= "&amp;P4)-COUNTIF(Vertices[PageRank],"&gt;="&amp;P5)</f>
        <v>3</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0.2727272727272727</v>
      </c>
      <c r="G5" s="42">
        <f>COUNTIF(Vertices[In-Degree],"&gt;= "&amp;F5)-COUNTIF(Vertices[In-Degree],"&gt;="&amp;F6)</f>
        <v>0</v>
      </c>
      <c r="H5" s="41">
        <f t="shared" si="3"/>
        <v>0.3818181818181818</v>
      </c>
      <c r="I5" s="42">
        <f>COUNTIF(Vertices[Out-Degree],"&gt;= "&amp;H5)-COUNTIF(Vertices[Out-Degree],"&gt;="&amp;H6)</f>
        <v>0</v>
      </c>
      <c r="J5" s="41">
        <f t="shared" si="4"/>
        <v>4.963636363636364</v>
      </c>
      <c r="K5" s="42">
        <f>COUNTIF(Vertices[Betweenness Centrality],"&gt;= "&amp;J5)-COUNTIF(Vertices[Betweenness Centrality],"&gt;="&amp;J6)</f>
        <v>1</v>
      </c>
      <c r="L5" s="41">
        <f t="shared" si="5"/>
        <v>0.049784</v>
      </c>
      <c r="M5" s="42">
        <f>COUNTIF(Vertices[Closeness Centrality],"&gt;= "&amp;L5)-COUNTIF(Vertices[Closeness Centrality],"&gt;="&amp;L6)</f>
        <v>0</v>
      </c>
      <c r="N5" s="41">
        <f t="shared" si="6"/>
        <v>0.010251436363636363</v>
      </c>
      <c r="O5" s="42">
        <f>COUNTIF(Vertices[Eigenvector Centrality],"&gt;= "&amp;N5)-COUNTIF(Vertices[Eigenvector Centrality],"&gt;="&amp;N6)</f>
        <v>0</v>
      </c>
      <c r="P5" s="41">
        <f t="shared" si="7"/>
        <v>0.5862463272727272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0.36363636363636365</v>
      </c>
      <c r="G6" s="40">
        <f>COUNTIF(Vertices[In-Degree],"&gt;= "&amp;F6)-COUNTIF(Vertices[In-Degree],"&gt;="&amp;F7)</f>
        <v>0</v>
      </c>
      <c r="H6" s="39">
        <f t="shared" si="3"/>
        <v>0.509090909090909</v>
      </c>
      <c r="I6" s="40">
        <f>COUNTIF(Vertices[Out-Degree],"&gt;= "&amp;H6)-COUNTIF(Vertices[Out-Degree],"&gt;="&amp;H7)</f>
        <v>0</v>
      </c>
      <c r="J6" s="39">
        <f t="shared" si="4"/>
        <v>6.618181818181818</v>
      </c>
      <c r="K6" s="40">
        <f>COUNTIF(Vertices[Betweenness Centrality],"&gt;= "&amp;J6)-COUNTIF(Vertices[Betweenness Centrality],"&gt;="&amp;J7)</f>
        <v>0</v>
      </c>
      <c r="L6" s="39">
        <f t="shared" si="5"/>
        <v>0.058442</v>
      </c>
      <c r="M6" s="40">
        <f>COUNTIF(Vertices[Closeness Centrality],"&gt;= "&amp;L6)-COUNTIF(Vertices[Closeness Centrality],"&gt;="&amp;L7)</f>
        <v>1</v>
      </c>
      <c r="N6" s="39">
        <f t="shared" si="6"/>
        <v>0.013668581818181818</v>
      </c>
      <c r="O6" s="40">
        <f>COUNTIF(Vertices[Eigenvector Centrality],"&gt;= "&amp;N6)-COUNTIF(Vertices[Eigenvector Centrality],"&gt;="&amp;N7)</f>
        <v>0</v>
      </c>
      <c r="P6" s="39">
        <f t="shared" si="7"/>
        <v>0.6301124363636362</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0.4545454545454546</v>
      </c>
      <c r="G7" s="42">
        <f>COUNTIF(Vertices[In-Degree],"&gt;= "&amp;F7)-COUNTIF(Vertices[In-Degree],"&gt;="&amp;F8)</f>
        <v>0</v>
      </c>
      <c r="H7" s="41">
        <f t="shared" si="3"/>
        <v>0.6363636363636362</v>
      </c>
      <c r="I7" s="42">
        <f>COUNTIF(Vertices[Out-Degree],"&gt;= "&amp;H7)-COUNTIF(Vertices[Out-Degree],"&gt;="&amp;H8)</f>
        <v>0</v>
      </c>
      <c r="J7" s="41">
        <f t="shared" si="4"/>
        <v>8.272727272727273</v>
      </c>
      <c r="K7" s="42">
        <f>COUNTIF(Vertices[Betweenness Centrality],"&gt;= "&amp;J7)-COUNTIF(Vertices[Betweenness Centrality],"&gt;="&amp;J8)</f>
        <v>0</v>
      </c>
      <c r="L7" s="41">
        <f t="shared" si="5"/>
        <v>0.0671</v>
      </c>
      <c r="M7" s="42">
        <f>COUNTIF(Vertices[Closeness Centrality],"&gt;= "&amp;L7)-COUNTIF(Vertices[Closeness Centrality],"&gt;="&amp;L8)</f>
        <v>0</v>
      </c>
      <c r="N7" s="41">
        <f t="shared" si="6"/>
        <v>0.017085727272727273</v>
      </c>
      <c r="O7" s="42">
        <f>COUNTIF(Vertices[Eigenvector Centrality],"&gt;= "&amp;N7)-COUNTIF(Vertices[Eigenvector Centrality],"&gt;="&amp;N8)</f>
        <v>0</v>
      </c>
      <c r="P7" s="41">
        <f t="shared" si="7"/>
        <v>0.6739785454545453</v>
      </c>
      <c r="Q7" s="42">
        <f>COUNTIF(Vertices[PageRank],"&gt;= "&amp;P7)-COUNTIF(Vertices[PageRank],"&gt;="&amp;P8)</f>
        <v>0</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47</v>
      </c>
      <c r="D8" s="34">
        <f t="shared" si="1"/>
        <v>0</v>
      </c>
      <c r="E8" s="3">
        <f>COUNTIF(Vertices[Degree],"&gt;= "&amp;D8)-COUNTIF(Vertices[Degree],"&gt;="&amp;D9)</f>
        <v>0</v>
      </c>
      <c r="F8" s="39">
        <f t="shared" si="2"/>
        <v>0.5454545454545455</v>
      </c>
      <c r="G8" s="40">
        <f>COUNTIF(Vertices[In-Degree],"&gt;= "&amp;F8)-COUNTIF(Vertices[In-Degree],"&gt;="&amp;F9)</f>
        <v>0</v>
      </c>
      <c r="H8" s="39">
        <f t="shared" si="3"/>
        <v>0.7636363636363634</v>
      </c>
      <c r="I8" s="40">
        <f>COUNTIF(Vertices[Out-Degree],"&gt;= "&amp;H8)-COUNTIF(Vertices[Out-Degree],"&gt;="&amp;H9)</f>
        <v>0</v>
      </c>
      <c r="J8" s="39">
        <f t="shared" si="4"/>
        <v>9.927272727272728</v>
      </c>
      <c r="K8" s="40">
        <f>COUNTIF(Vertices[Betweenness Centrality],"&gt;= "&amp;J8)-COUNTIF(Vertices[Betweenness Centrality],"&gt;="&amp;J9)</f>
        <v>0</v>
      </c>
      <c r="L8" s="39">
        <f t="shared" si="5"/>
        <v>0.075758</v>
      </c>
      <c r="M8" s="40">
        <f>COUNTIF(Vertices[Closeness Centrality],"&gt;= "&amp;L8)-COUNTIF(Vertices[Closeness Centrality],"&gt;="&amp;L9)</f>
        <v>3</v>
      </c>
      <c r="N8" s="39">
        <f t="shared" si="6"/>
        <v>0.020502872727272727</v>
      </c>
      <c r="O8" s="40">
        <f>COUNTIF(Vertices[Eigenvector Centrality],"&gt;= "&amp;N8)-COUNTIF(Vertices[Eigenvector Centrality],"&gt;="&amp;N9)</f>
        <v>0</v>
      </c>
      <c r="P8" s="39">
        <f t="shared" si="7"/>
        <v>0.7178446545454543</v>
      </c>
      <c r="Q8" s="40">
        <f>COUNTIF(Vertices[PageRank],"&gt;= "&amp;P8)-COUNTIF(Vertices[PageRank],"&gt;="&amp;P9)</f>
        <v>5</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0.6363636363636365</v>
      </c>
      <c r="G9" s="42">
        <f>COUNTIF(Vertices[In-Degree],"&gt;= "&amp;F9)-COUNTIF(Vertices[In-Degree],"&gt;="&amp;F10)</f>
        <v>0</v>
      </c>
      <c r="H9" s="41">
        <f t="shared" si="3"/>
        <v>0.8909090909090907</v>
      </c>
      <c r="I9" s="42">
        <f>COUNTIF(Vertices[Out-Degree],"&gt;= "&amp;H9)-COUNTIF(Vertices[Out-Degree],"&gt;="&amp;H10)</f>
        <v>3</v>
      </c>
      <c r="J9" s="41">
        <f t="shared" si="4"/>
        <v>11.581818181818182</v>
      </c>
      <c r="K9" s="42">
        <f>COUNTIF(Vertices[Betweenness Centrality],"&gt;= "&amp;J9)-COUNTIF(Vertices[Betweenness Centrality],"&gt;="&amp;J10)</f>
        <v>1</v>
      </c>
      <c r="L9" s="41">
        <f t="shared" si="5"/>
        <v>0.084416</v>
      </c>
      <c r="M9" s="42">
        <f>COUNTIF(Vertices[Closeness Centrality],"&gt;= "&amp;L9)-COUNTIF(Vertices[Closeness Centrality],"&gt;="&amp;L10)</f>
        <v>3</v>
      </c>
      <c r="N9" s="41">
        <f t="shared" si="6"/>
        <v>0.02392001818181818</v>
      </c>
      <c r="O9" s="42">
        <f>COUNTIF(Vertices[Eigenvector Centrality],"&gt;= "&amp;N9)-COUNTIF(Vertices[Eigenvector Centrality],"&gt;="&amp;N10)</f>
        <v>0</v>
      </c>
      <c r="P9" s="41">
        <f t="shared" si="7"/>
        <v>0.7617107636363634</v>
      </c>
      <c r="Q9" s="42">
        <f>COUNTIF(Vertices[PageRank],"&gt;= "&amp;P9)-COUNTIF(Vertices[PageRank],"&gt;="&amp;P10)</f>
        <v>2</v>
      </c>
      <c r="R9" s="41">
        <f t="shared" si="8"/>
        <v>0.06363636363636364</v>
      </c>
      <c r="S9" s="46">
        <f>COUNTIF(Vertices[Clustering Coefficient],"&gt;= "&amp;R9)-COUNTIF(Vertices[Clustering Coefficient],"&gt;="&amp;R10)</f>
        <v>1</v>
      </c>
      <c r="T9" s="41" t="e">
        <f ca="1" t="shared" si="9"/>
        <v>#REF!</v>
      </c>
      <c r="U9" s="42" t="e">
        <f ca="1" t="shared" si="0"/>
        <v>#REF!</v>
      </c>
    </row>
    <row r="10" spans="1:21" ht="15">
      <c r="A10" s="36" t="s">
        <v>606</v>
      </c>
      <c r="B10" s="36">
        <v>2</v>
      </c>
      <c r="D10" s="34">
        <f t="shared" si="1"/>
        <v>0</v>
      </c>
      <c r="E10" s="3">
        <f>COUNTIF(Vertices[Degree],"&gt;= "&amp;D10)-COUNTIF(Vertices[Degree],"&gt;="&amp;D11)</f>
        <v>0</v>
      </c>
      <c r="F10" s="39">
        <f t="shared" si="2"/>
        <v>0.7272727272727274</v>
      </c>
      <c r="G10" s="40">
        <f>COUNTIF(Vertices[In-Degree],"&gt;= "&amp;F10)-COUNTIF(Vertices[In-Degree],"&gt;="&amp;F11)</f>
        <v>0</v>
      </c>
      <c r="H10" s="39">
        <f t="shared" si="3"/>
        <v>1.0181818181818179</v>
      </c>
      <c r="I10" s="40">
        <f>COUNTIF(Vertices[Out-Degree],"&gt;= "&amp;H10)-COUNTIF(Vertices[Out-Degree],"&gt;="&amp;H11)</f>
        <v>0</v>
      </c>
      <c r="J10" s="39">
        <f t="shared" si="4"/>
        <v>13.236363636363636</v>
      </c>
      <c r="K10" s="40">
        <f>COUNTIF(Vertices[Betweenness Centrality],"&gt;= "&amp;J10)-COUNTIF(Vertices[Betweenness Centrality],"&gt;="&amp;J11)</f>
        <v>0</v>
      </c>
      <c r="L10" s="39">
        <f t="shared" si="5"/>
        <v>0.093074</v>
      </c>
      <c r="M10" s="40">
        <f>COUNTIF(Vertices[Closeness Centrality],"&gt;= "&amp;L10)-COUNTIF(Vertices[Closeness Centrality],"&gt;="&amp;L11)</f>
        <v>0</v>
      </c>
      <c r="N10" s="39">
        <f t="shared" si="6"/>
        <v>0.027337163636363633</v>
      </c>
      <c r="O10" s="40">
        <f>COUNTIF(Vertices[Eigenvector Centrality],"&gt;= "&amp;N10)-COUNTIF(Vertices[Eigenvector Centrality],"&gt;="&amp;N11)</f>
        <v>0</v>
      </c>
      <c r="P10" s="39">
        <f t="shared" si="7"/>
        <v>0.8055768727272724</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0.8181818181818183</v>
      </c>
      <c r="G11" s="42">
        <f>COUNTIF(Vertices[In-Degree],"&gt;= "&amp;F11)-COUNTIF(Vertices[In-Degree],"&gt;="&amp;F12)</f>
        <v>0</v>
      </c>
      <c r="H11" s="41">
        <f t="shared" si="3"/>
        <v>1.145454545454545</v>
      </c>
      <c r="I11" s="42">
        <f>COUNTIF(Vertices[Out-Degree],"&gt;= "&amp;H11)-COUNTIF(Vertices[Out-Degree],"&gt;="&amp;H12)</f>
        <v>0</v>
      </c>
      <c r="J11" s="41">
        <f t="shared" si="4"/>
        <v>14.89090909090909</v>
      </c>
      <c r="K11" s="42">
        <f>COUNTIF(Vertices[Betweenness Centrality],"&gt;= "&amp;J11)-COUNTIF(Vertices[Betweenness Centrality],"&gt;="&amp;J12)</f>
        <v>0</v>
      </c>
      <c r="L11" s="41">
        <f t="shared" si="5"/>
        <v>0.101732</v>
      </c>
      <c r="M11" s="42">
        <f>COUNTIF(Vertices[Closeness Centrality],"&gt;= "&amp;L11)-COUNTIF(Vertices[Closeness Centrality],"&gt;="&amp;L12)</f>
        <v>0</v>
      </c>
      <c r="N11" s="41">
        <f t="shared" si="6"/>
        <v>0.030754309090909086</v>
      </c>
      <c r="O11" s="42">
        <f>COUNTIF(Vertices[Eigenvector Centrality],"&gt;= "&amp;N11)-COUNTIF(Vertices[Eigenvector Centrality],"&gt;="&amp;N12)</f>
        <v>1</v>
      </c>
      <c r="P11" s="41">
        <f t="shared" si="7"/>
        <v>0.8494429818181815</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237</v>
      </c>
      <c r="B12" s="36">
        <v>45</v>
      </c>
      <c r="D12" s="34">
        <f t="shared" si="1"/>
        <v>0</v>
      </c>
      <c r="E12" s="3">
        <f>COUNTIF(Vertices[Degree],"&gt;= "&amp;D12)-COUNTIF(Vertices[Degree],"&gt;="&amp;D13)</f>
        <v>0</v>
      </c>
      <c r="F12" s="39">
        <f t="shared" si="2"/>
        <v>0.9090909090909093</v>
      </c>
      <c r="G12" s="40">
        <f>COUNTIF(Vertices[In-Degree],"&gt;= "&amp;F12)-COUNTIF(Vertices[In-Degree],"&gt;="&amp;F13)</f>
        <v>0</v>
      </c>
      <c r="H12" s="39">
        <f t="shared" si="3"/>
        <v>1.2727272727272723</v>
      </c>
      <c r="I12" s="40">
        <f>COUNTIF(Vertices[Out-Degree],"&gt;= "&amp;H12)-COUNTIF(Vertices[Out-Degree],"&gt;="&amp;H13)</f>
        <v>0</v>
      </c>
      <c r="J12" s="39">
        <f t="shared" si="4"/>
        <v>16.545454545454547</v>
      </c>
      <c r="K12" s="40">
        <f>COUNTIF(Vertices[Betweenness Centrality],"&gt;= "&amp;J12)-COUNTIF(Vertices[Betweenness Centrality],"&gt;="&amp;J13)</f>
        <v>1</v>
      </c>
      <c r="L12" s="39">
        <f t="shared" si="5"/>
        <v>0.11039</v>
      </c>
      <c r="M12" s="40">
        <f>COUNTIF(Vertices[Closeness Centrality],"&gt;= "&amp;L12)-COUNTIF(Vertices[Closeness Centrality],"&gt;="&amp;L13)</f>
        <v>1</v>
      </c>
      <c r="N12" s="39">
        <f t="shared" si="6"/>
        <v>0.03417145454545454</v>
      </c>
      <c r="O12" s="40">
        <f>COUNTIF(Vertices[Eigenvector Centrality],"&gt;= "&amp;N12)-COUNTIF(Vertices[Eigenvector Centrality],"&gt;="&amp;N13)</f>
        <v>1</v>
      </c>
      <c r="P12" s="39">
        <f t="shared" si="7"/>
        <v>0.8933090909090905</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1.0000000000000002</v>
      </c>
      <c r="G13" s="42">
        <f>COUNTIF(Vertices[In-Degree],"&gt;= "&amp;F13)-COUNTIF(Vertices[In-Degree],"&gt;="&amp;F14)</f>
        <v>12</v>
      </c>
      <c r="H13" s="41">
        <f t="shared" si="3"/>
        <v>1.3999999999999995</v>
      </c>
      <c r="I13" s="42">
        <f>COUNTIF(Vertices[Out-Degree],"&gt;= "&amp;H13)-COUNTIF(Vertices[Out-Degree],"&gt;="&amp;H14)</f>
        <v>0</v>
      </c>
      <c r="J13" s="41">
        <f t="shared" si="4"/>
        <v>18.200000000000003</v>
      </c>
      <c r="K13" s="42">
        <f>COUNTIF(Vertices[Betweenness Centrality],"&gt;= "&amp;J13)-COUNTIF(Vertices[Betweenness Centrality],"&gt;="&amp;J14)</f>
        <v>0</v>
      </c>
      <c r="L13" s="41">
        <f t="shared" si="5"/>
        <v>0.119048</v>
      </c>
      <c r="M13" s="42">
        <f>COUNTIF(Vertices[Closeness Centrality],"&gt;= "&amp;L13)-COUNTIF(Vertices[Closeness Centrality],"&gt;="&amp;L14)</f>
        <v>0</v>
      </c>
      <c r="N13" s="41">
        <f t="shared" si="6"/>
        <v>0.03758859999999999</v>
      </c>
      <c r="O13" s="42">
        <f>COUNTIF(Vertices[Eigenvector Centrality],"&gt;= "&amp;N13)-COUNTIF(Vertices[Eigenvector Centrality],"&gt;="&amp;N14)</f>
        <v>0</v>
      </c>
      <c r="P13" s="41">
        <f t="shared" si="7"/>
        <v>0.9371751999999995</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1.090909090909091</v>
      </c>
      <c r="G14" s="40">
        <f>COUNTIF(Vertices[In-Degree],"&gt;= "&amp;F14)-COUNTIF(Vertices[In-Degree],"&gt;="&amp;F15)</f>
        <v>0</v>
      </c>
      <c r="H14" s="39">
        <f t="shared" si="3"/>
        <v>1.5272727272727267</v>
      </c>
      <c r="I14" s="40">
        <f>COUNTIF(Vertices[Out-Degree],"&gt;= "&amp;H14)-COUNTIF(Vertices[Out-Degree],"&gt;="&amp;H15)</f>
        <v>0</v>
      </c>
      <c r="J14" s="39">
        <f t="shared" si="4"/>
        <v>19.85454545454546</v>
      </c>
      <c r="K14" s="40">
        <f>COUNTIF(Vertices[Betweenness Centrality],"&gt;= "&amp;J14)-COUNTIF(Vertices[Betweenness Centrality],"&gt;="&amp;J15)</f>
        <v>0</v>
      </c>
      <c r="L14" s="39">
        <f t="shared" si="5"/>
        <v>0.12770600000000001</v>
      </c>
      <c r="M14" s="40">
        <f>COUNTIF(Vertices[Closeness Centrality],"&gt;= "&amp;L14)-COUNTIF(Vertices[Closeness Centrality],"&gt;="&amp;L15)</f>
        <v>0</v>
      </c>
      <c r="N14" s="39">
        <f t="shared" si="6"/>
        <v>0.041005745454545446</v>
      </c>
      <c r="O14" s="40">
        <f>COUNTIF(Vertices[Eigenvector Centrality],"&gt;= "&amp;N14)-COUNTIF(Vertices[Eigenvector Centrality],"&gt;="&amp;N15)</f>
        <v>0</v>
      </c>
      <c r="P14" s="39">
        <f t="shared" si="7"/>
        <v>0.9810413090909086</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1.1818181818181819</v>
      </c>
      <c r="G15" s="42">
        <f>COUNTIF(Vertices[In-Degree],"&gt;= "&amp;F15)-COUNTIF(Vertices[In-Degree],"&gt;="&amp;F16)</f>
        <v>0</v>
      </c>
      <c r="H15" s="41">
        <f t="shared" si="3"/>
        <v>1.6545454545454539</v>
      </c>
      <c r="I15" s="42">
        <f>COUNTIF(Vertices[Out-Degree],"&gt;= "&amp;H15)-COUNTIF(Vertices[Out-Degree],"&gt;="&amp;H16)</f>
        <v>0</v>
      </c>
      <c r="J15" s="41">
        <f t="shared" si="4"/>
        <v>21.509090909090915</v>
      </c>
      <c r="K15" s="42">
        <f>COUNTIF(Vertices[Betweenness Centrality],"&gt;= "&amp;J15)-COUNTIF(Vertices[Betweenness Centrality],"&gt;="&amp;J16)</f>
        <v>0</v>
      </c>
      <c r="L15" s="41">
        <f t="shared" si="5"/>
        <v>0.136364</v>
      </c>
      <c r="M15" s="42">
        <f>COUNTIF(Vertices[Closeness Centrality],"&gt;= "&amp;L15)-COUNTIF(Vertices[Closeness Centrality],"&gt;="&amp;L16)</f>
        <v>0</v>
      </c>
      <c r="N15" s="41">
        <f t="shared" si="6"/>
        <v>0.0444228909090909</v>
      </c>
      <c r="O15" s="42">
        <f>COUNTIF(Vertices[Eigenvector Centrality],"&gt;= "&amp;N15)-COUNTIF(Vertices[Eigenvector Centrality],"&gt;="&amp;N16)</f>
        <v>0</v>
      </c>
      <c r="P15" s="41">
        <f t="shared" si="7"/>
        <v>1.0249074181818176</v>
      </c>
      <c r="Q15" s="42">
        <f>COUNTIF(Vertices[PageRank],"&gt;= "&amp;P15)-COUNTIF(Vertices[PageRank],"&gt;="&amp;P16)</f>
        <v>1</v>
      </c>
      <c r="R15" s="41">
        <f t="shared" si="8"/>
        <v>0.11818181818181821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1.2727272727272727</v>
      </c>
      <c r="G16" s="40">
        <f>COUNTIF(Vertices[In-Degree],"&gt;= "&amp;F16)-COUNTIF(Vertices[In-Degree],"&gt;="&amp;F17)</f>
        <v>0</v>
      </c>
      <c r="H16" s="39">
        <f t="shared" si="3"/>
        <v>1.781818181818181</v>
      </c>
      <c r="I16" s="40">
        <f>COUNTIF(Vertices[Out-Degree],"&gt;= "&amp;H16)-COUNTIF(Vertices[Out-Degree],"&gt;="&amp;H17)</f>
        <v>0</v>
      </c>
      <c r="J16" s="39">
        <f t="shared" si="4"/>
        <v>23.16363636363637</v>
      </c>
      <c r="K16" s="40">
        <f>COUNTIF(Vertices[Betweenness Centrality],"&gt;= "&amp;J16)-COUNTIF(Vertices[Betweenness Centrality],"&gt;="&amp;J17)</f>
        <v>1</v>
      </c>
      <c r="L16" s="39">
        <f t="shared" si="5"/>
        <v>0.145022</v>
      </c>
      <c r="M16" s="40">
        <f>COUNTIF(Vertices[Closeness Centrality],"&gt;= "&amp;L16)-COUNTIF(Vertices[Closeness Centrality],"&gt;="&amp;L17)</f>
        <v>0</v>
      </c>
      <c r="N16" s="39">
        <f t="shared" si="6"/>
        <v>0.04784003636363635</v>
      </c>
      <c r="O16" s="40">
        <f>COUNTIF(Vertices[Eigenvector Centrality],"&gt;= "&amp;N16)-COUNTIF(Vertices[Eigenvector Centrality],"&gt;="&amp;N17)</f>
        <v>3</v>
      </c>
      <c r="P16" s="39">
        <f t="shared" si="7"/>
        <v>1.0687735272727268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0.03333333333333333</v>
      </c>
      <c r="D17" s="34">
        <f t="shared" si="1"/>
        <v>0</v>
      </c>
      <c r="E17" s="3">
        <f>COUNTIF(Vertices[Degree],"&gt;= "&amp;D17)-COUNTIF(Vertices[Degree],"&gt;="&amp;D18)</f>
        <v>0</v>
      </c>
      <c r="F17" s="41">
        <f t="shared" si="2"/>
        <v>1.3636363636363635</v>
      </c>
      <c r="G17" s="42">
        <f>COUNTIF(Vertices[In-Degree],"&gt;= "&amp;F17)-COUNTIF(Vertices[In-Degree],"&gt;="&amp;F18)</f>
        <v>0</v>
      </c>
      <c r="H17" s="41">
        <f t="shared" si="3"/>
        <v>1.9090909090909083</v>
      </c>
      <c r="I17" s="42">
        <f>COUNTIF(Vertices[Out-Degree],"&gt;= "&amp;H17)-COUNTIF(Vertices[Out-Degree],"&gt;="&amp;H18)</f>
        <v>5</v>
      </c>
      <c r="J17" s="41">
        <f t="shared" si="4"/>
        <v>24.818181818181827</v>
      </c>
      <c r="K17" s="42">
        <f>COUNTIF(Vertices[Betweenness Centrality],"&gt;= "&amp;J17)-COUNTIF(Vertices[Betweenness Centrality],"&gt;="&amp;J18)</f>
        <v>1</v>
      </c>
      <c r="L17" s="41">
        <f t="shared" si="5"/>
        <v>0.15368</v>
      </c>
      <c r="M17" s="42">
        <f>COUNTIF(Vertices[Closeness Centrality],"&gt;= "&amp;L17)-COUNTIF(Vertices[Closeness Centrality],"&gt;="&amp;L18)</f>
        <v>0</v>
      </c>
      <c r="N17" s="41">
        <f t="shared" si="6"/>
        <v>0.051257181818181806</v>
      </c>
      <c r="O17" s="42">
        <f>COUNTIF(Vertices[Eigenvector Centrality],"&gt;= "&amp;N17)-COUNTIF(Vertices[Eigenvector Centrality],"&gt;="&amp;N18)</f>
        <v>0</v>
      </c>
      <c r="P17" s="41">
        <f t="shared" si="7"/>
        <v>1.112639636363636</v>
      </c>
      <c r="Q17" s="42">
        <f>COUNTIF(Vertices[PageRank],"&gt;= "&amp;P17)-COUNTIF(Vertices[PageRank],"&gt;="&amp;P18)</f>
        <v>2</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0.06451612903225806</v>
      </c>
      <c r="D18" s="34">
        <f t="shared" si="1"/>
        <v>0</v>
      </c>
      <c r="E18" s="3">
        <f>COUNTIF(Vertices[Degree],"&gt;= "&amp;D18)-COUNTIF(Vertices[Degree],"&gt;="&amp;D19)</f>
        <v>0</v>
      </c>
      <c r="F18" s="39">
        <f t="shared" si="2"/>
        <v>1.4545454545454544</v>
      </c>
      <c r="G18" s="40">
        <f>COUNTIF(Vertices[In-Degree],"&gt;= "&amp;F18)-COUNTIF(Vertices[In-Degree],"&gt;="&amp;F19)</f>
        <v>0</v>
      </c>
      <c r="H18" s="39">
        <f t="shared" si="3"/>
        <v>2.0363636363636357</v>
      </c>
      <c r="I18" s="40">
        <f>COUNTIF(Vertices[Out-Degree],"&gt;= "&amp;H18)-COUNTIF(Vertices[Out-Degree],"&gt;="&amp;H19)</f>
        <v>0</v>
      </c>
      <c r="J18" s="39">
        <f t="shared" si="4"/>
        <v>26.472727272727283</v>
      </c>
      <c r="K18" s="40">
        <f>COUNTIF(Vertices[Betweenness Centrality],"&gt;= "&amp;J18)-COUNTIF(Vertices[Betweenness Centrality],"&gt;="&amp;J19)</f>
        <v>0</v>
      </c>
      <c r="L18" s="39">
        <f t="shared" si="5"/>
        <v>0.162338</v>
      </c>
      <c r="M18" s="40">
        <f>COUNTIF(Vertices[Closeness Centrality],"&gt;= "&amp;L18)-COUNTIF(Vertices[Closeness Centrality],"&gt;="&amp;L19)</f>
        <v>0</v>
      </c>
      <c r="N18" s="39">
        <f t="shared" si="6"/>
        <v>0.05467432727272726</v>
      </c>
      <c r="O18" s="40">
        <f>COUNTIF(Vertices[Eigenvector Centrality],"&gt;= "&amp;N18)-COUNTIF(Vertices[Eigenvector Centrality],"&gt;="&amp;N19)</f>
        <v>0</v>
      </c>
      <c r="P18" s="39">
        <f t="shared" si="7"/>
        <v>1.156505745454545</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1.5454545454545452</v>
      </c>
      <c r="G19" s="42">
        <f>COUNTIF(Vertices[In-Degree],"&gt;= "&amp;F19)-COUNTIF(Vertices[In-Degree],"&gt;="&amp;F20)</f>
        <v>0</v>
      </c>
      <c r="H19" s="41">
        <f t="shared" si="3"/>
        <v>2.163636363636363</v>
      </c>
      <c r="I19" s="42">
        <f>COUNTIF(Vertices[Out-Degree],"&gt;= "&amp;H19)-COUNTIF(Vertices[Out-Degree],"&gt;="&amp;H20)</f>
        <v>0</v>
      </c>
      <c r="J19" s="41">
        <f t="shared" si="4"/>
        <v>28.12727272727274</v>
      </c>
      <c r="K19" s="42">
        <f>COUNTIF(Vertices[Betweenness Centrality],"&gt;= "&amp;J19)-COUNTIF(Vertices[Betweenness Centrality],"&gt;="&amp;J20)</f>
        <v>0</v>
      </c>
      <c r="L19" s="41">
        <f t="shared" si="5"/>
        <v>0.170996</v>
      </c>
      <c r="M19" s="42">
        <f>COUNTIF(Vertices[Closeness Centrality],"&gt;= "&amp;L19)-COUNTIF(Vertices[Closeness Centrality],"&gt;="&amp;L20)</f>
        <v>0</v>
      </c>
      <c r="N19" s="41">
        <f t="shared" si="6"/>
        <v>0.05809147272727271</v>
      </c>
      <c r="O19" s="42">
        <f>COUNTIF(Vertices[Eigenvector Centrality],"&gt;= "&amp;N19)-COUNTIF(Vertices[Eigenvector Centrality],"&gt;="&amp;N20)</f>
        <v>0</v>
      </c>
      <c r="P19" s="41">
        <f t="shared" si="7"/>
        <v>1.2003718545454543</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1.636363636363636</v>
      </c>
      <c r="G20" s="40">
        <f>COUNTIF(Vertices[In-Degree],"&gt;= "&amp;F20)-COUNTIF(Vertices[In-Degree],"&gt;="&amp;F21)</f>
        <v>0</v>
      </c>
      <c r="H20" s="39">
        <f t="shared" si="3"/>
        <v>2.2909090909090906</v>
      </c>
      <c r="I20" s="40">
        <f>COUNTIF(Vertices[Out-Degree],"&gt;= "&amp;H20)-COUNTIF(Vertices[Out-Degree],"&gt;="&amp;H21)</f>
        <v>0</v>
      </c>
      <c r="J20" s="39">
        <f t="shared" si="4"/>
        <v>29.781818181818196</v>
      </c>
      <c r="K20" s="40">
        <f>COUNTIF(Vertices[Betweenness Centrality],"&gt;= "&amp;J20)-COUNTIF(Vertices[Betweenness Centrality],"&gt;="&amp;J21)</f>
        <v>0</v>
      </c>
      <c r="L20" s="39">
        <f t="shared" si="5"/>
        <v>0.179654</v>
      </c>
      <c r="M20" s="40">
        <f>COUNTIF(Vertices[Closeness Centrality],"&gt;= "&amp;L20)-COUNTIF(Vertices[Closeness Centrality],"&gt;="&amp;L21)</f>
        <v>0</v>
      </c>
      <c r="N20" s="39">
        <f t="shared" si="6"/>
        <v>0.061508618181818166</v>
      </c>
      <c r="O20" s="40">
        <f>COUNTIF(Vertices[Eigenvector Centrality],"&gt;= "&amp;N20)-COUNTIF(Vertices[Eigenvector Centrality],"&gt;="&amp;N21)</f>
        <v>0</v>
      </c>
      <c r="P20" s="39">
        <f t="shared" si="7"/>
        <v>1.2442379636363634</v>
      </c>
      <c r="Q20" s="40">
        <f>COUNTIF(Vertices[PageRank],"&gt;= "&amp;P20)-COUNTIF(Vertices[PageRank],"&gt;="&amp;P21)</f>
        <v>0</v>
      </c>
      <c r="R20" s="39">
        <f t="shared" si="8"/>
        <v>0.16363636363636366</v>
      </c>
      <c r="S20" s="45">
        <f>COUNTIF(Vertices[Clustering Coefficient],"&gt;= "&amp;R20)-COUNTIF(Vertices[Clustering Coefficient],"&gt;="&amp;R21)</f>
        <v>4</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1.7272727272727268</v>
      </c>
      <c r="G21" s="42">
        <f>COUNTIF(Vertices[In-Degree],"&gt;= "&amp;F21)-COUNTIF(Vertices[In-Degree],"&gt;="&amp;F22)</f>
        <v>0</v>
      </c>
      <c r="H21" s="41">
        <f t="shared" si="3"/>
        <v>2.418181818181818</v>
      </c>
      <c r="I21" s="42">
        <f>COUNTIF(Vertices[Out-Degree],"&gt;= "&amp;H21)-COUNTIF(Vertices[Out-Degree],"&gt;="&amp;H22)</f>
        <v>0</v>
      </c>
      <c r="J21" s="41">
        <f t="shared" si="4"/>
        <v>31.43636363636365</v>
      </c>
      <c r="K21" s="42">
        <f>COUNTIF(Vertices[Betweenness Centrality],"&gt;= "&amp;J21)-COUNTIF(Vertices[Betweenness Centrality],"&gt;="&amp;J22)</f>
        <v>0</v>
      </c>
      <c r="L21" s="41">
        <f t="shared" si="5"/>
        <v>0.188312</v>
      </c>
      <c r="M21" s="42">
        <f>COUNTIF(Vertices[Closeness Centrality],"&gt;= "&amp;L21)-COUNTIF(Vertices[Closeness Centrality],"&gt;="&amp;L22)</f>
        <v>0</v>
      </c>
      <c r="N21" s="41">
        <f t="shared" si="6"/>
        <v>0.06492576363636363</v>
      </c>
      <c r="O21" s="42">
        <f>COUNTIF(Vertices[Eigenvector Centrality],"&gt;= "&amp;N21)-COUNTIF(Vertices[Eigenvector Centrality],"&gt;="&amp;N22)</f>
        <v>0</v>
      </c>
      <c r="P21" s="41">
        <f t="shared" si="7"/>
        <v>1.2881040727272726</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14</v>
      </c>
      <c r="D22" s="34">
        <f t="shared" si="1"/>
        <v>0</v>
      </c>
      <c r="E22" s="3">
        <f>COUNTIF(Vertices[Degree],"&gt;= "&amp;D22)-COUNTIF(Vertices[Degree],"&gt;="&amp;D23)</f>
        <v>0</v>
      </c>
      <c r="F22" s="39">
        <f t="shared" si="2"/>
        <v>1.8181818181818177</v>
      </c>
      <c r="G22" s="40">
        <f>COUNTIF(Vertices[In-Degree],"&gt;= "&amp;F22)-COUNTIF(Vertices[In-Degree],"&gt;="&amp;F23)</f>
        <v>0</v>
      </c>
      <c r="H22" s="39">
        <f t="shared" si="3"/>
        <v>2.5454545454545454</v>
      </c>
      <c r="I22" s="40">
        <f>COUNTIF(Vertices[Out-Degree],"&gt;= "&amp;H22)-COUNTIF(Vertices[Out-Degree],"&gt;="&amp;H23)</f>
        <v>0</v>
      </c>
      <c r="J22" s="39">
        <f t="shared" si="4"/>
        <v>33.09090909090911</v>
      </c>
      <c r="K22" s="40">
        <f>COUNTIF(Vertices[Betweenness Centrality],"&gt;= "&amp;J22)-COUNTIF(Vertices[Betweenness Centrality],"&gt;="&amp;J23)</f>
        <v>0</v>
      </c>
      <c r="L22" s="39">
        <f t="shared" si="5"/>
        <v>0.19697</v>
      </c>
      <c r="M22" s="40">
        <f>COUNTIF(Vertices[Closeness Centrality],"&gt;= "&amp;L22)-COUNTIF(Vertices[Closeness Centrality],"&gt;="&amp;L23)</f>
        <v>0</v>
      </c>
      <c r="N22" s="39">
        <f t="shared" si="6"/>
        <v>0.06834290909090908</v>
      </c>
      <c r="O22" s="40">
        <f>COUNTIF(Vertices[Eigenvector Centrality],"&gt;= "&amp;N22)-COUNTIF(Vertices[Eigenvector Centrality],"&gt;="&amp;N23)</f>
        <v>0</v>
      </c>
      <c r="P22" s="39">
        <f t="shared" si="7"/>
        <v>1.3319701818181817</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24</v>
      </c>
      <c r="D23" s="34">
        <f t="shared" si="1"/>
        <v>0</v>
      </c>
      <c r="E23" s="3">
        <f>COUNTIF(Vertices[Degree],"&gt;= "&amp;D23)-COUNTIF(Vertices[Degree],"&gt;="&amp;D24)</f>
        <v>0</v>
      </c>
      <c r="F23" s="41">
        <f t="shared" si="2"/>
        <v>1.9090909090909085</v>
      </c>
      <c r="G23" s="42">
        <f>COUNTIF(Vertices[In-Degree],"&gt;= "&amp;F23)-COUNTIF(Vertices[In-Degree],"&gt;="&amp;F24)</f>
        <v>0</v>
      </c>
      <c r="H23" s="41">
        <f t="shared" si="3"/>
        <v>2.672727272727273</v>
      </c>
      <c r="I23" s="42">
        <f>COUNTIF(Vertices[Out-Degree],"&gt;= "&amp;H23)-COUNTIF(Vertices[Out-Degree],"&gt;="&amp;H24)</f>
        <v>0</v>
      </c>
      <c r="J23" s="41">
        <f t="shared" si="4"/>
        <v>34.745454545454564</v>
      </c>
      <c r="K23" s="42">
        <f>COUNTIF(Vertices[Betweenness Centrality],"&gt;= "&amp;J23)-COUNTIF(Vertices[Betweenness Centrality],"&gt;="&amp;J24)</f>
        <v>0</v>
      </c>
      <c r="L23" s="41">
        <f t="shared" si="5"/>
        <v>0.205628</v>
      </c>
      <c r="M23" s="42">
        <f>COUNTIF(Vertices[Closeness Centrality],"&gt;= "&amp;L23)-COUNTIF(Vertices[Closeness Centrality],"&gt;="&amp;L24)</f>
        <v>0</v>
      </c>
      <c r="N23" s="41">
        <f t="shared" si="6"/>
        <v>0.07176005454545453</v>
      </c>
      <c r="O23" s="42">
        <f>COUNTIF(Vertices[Eigenvector Centrality],"&gt;= "&amp;N23)-COUNTIF(Vertices[Eigenvector Centrality],"&gt;="&amp;N24)</f>
        <v>0</v>
      </c>
      <c r="P23" s="41">
        <f t="shared" si="7"/>
        <v>1.3758362909090909</v>
      </c>
      <c r="Q23" s="42">
        <f>COUNTIF(Vertices[PageRank],"&gt;= "&amp;P23)-COUNTIF(Vertices[PageRank],"&gt;="&amp;P24)</f>
        <v>1</v>
      </c>
      <c r="R23" s="41">
        <f t="shared" si="8"/>
        <v>0.19090909090909094</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1.9999999999999993</v>
      </c>
      <c r="G24" s="40">
        <f>COUNTIF(Vertices[In-Degree],"&gt;= "&amp;F24)-COUNTIF(Vertices[In-Degree],"&gt;="&amp;F25)</f>
        <v>2</v>
      </c>
      <c r="H24" s="39">
        <f t="shared" si="3"/>
        <v>2.8000000000000003</v>
      </c>
      <c r="I24" s="40">
        <f>COUNTIF(Vertices[Out-Degree],"&gt;= "&amp;H24)-COUNTIF(Vertices[Out-Degree],"&gt;="&amp;H25)</f>
        <v>0</v>
      </c>
      <c r="J24" s="39">
        <f t="shared" si="4"/>
        <v>36.40000000000002</v>
      </c>
      <c r="K24" s="40">
        <f>COUNTIF(Vertices[Betweenness Centrality],"&gt;= "&amp;J24)-COUNTIF(Vertices[Betweenness Centrality],"&gt;="&amp;J25)</f>
        <v>0</v>
      </c>
      <c r="L24" s="39">
        <f t="shared" si="5"/>
        <v>0.214286</v>
      </c>
      <c r="M24" s="40">
        <f>COUNTIF(Vertices[Closeness Centrality],"&gt;= "&amp;L24)-COUNTIF(Vertices[Closeness Centrality],"&gt;="&amp;L25)</f>
        <v>0</v>
      </c>
      <c r="N24" s="39">
        <f t="shared" si="6"/>
        <v>0.07517719999999999</v>
      </c>
      <c r="O24" s="40">
        <f>COUNTIF(Vertices[Eigenvector Centrality],"&gt;= "&amp;N24)-COUNTIF(Vertices[Eigenvector Centrality],"&gt;="&amp;N25)</f>
        <v>0</v>
      </c>
      <c r="P24" s="39">
        <f t="shared" si="7"/>
        <v>1.4197024</v>
      </c>
      <c r="Q24" s="40">
        <f>COUNTIF(Vertices[PageRank],"&gt;= "&amp;P24)-COUNTIF(Vertices[PageRank],"&gt;="&amp;P25)</f>
        <v>2</v>
      </c>
      <c r="R24" s="39">
        <f t="shared" si="8"/>
        <v>0.20000000000000004</v>
      </c>
      <c r="S24" s="45">
        <f>COUNTIF(Vertices[Clustering Coefficient],"&gt;= "&amp;R24)-COUNTIF(Vertices[Clustering Coefficient],"&gt;="&amp;R25)</f>
        <v>1</v>
      </c>
      <c r="T24" s="39" t="e">
        <f ca="1" t="shared" si="9"/>
        <v>#REF!</v>
      </c>
      <c r="U24" s="40" t="e">
        <f ca="1" t="shared" si="0"/>
        <v>#REF!</v>
      </c>
    </row>
    <row r="25" spans="1:21" ht="15">
      <c r="A25" s="36" t="s">
        <v>156</v>
      </c>
      <c r="B25" s="36">
        <v>5</v>
      </c>
      <c r="D25" s="34">
        <f t="shared" si="1"/>
        <v>0</v>
      </c>
      <c r="E25" s="3">
        <f>COUNTIF(Vertices[Degree],"&gt;= "&amp;D25)-COUNTIF(Vertices[Degree],"&gt;="&amp;D26)</f>
        <v>0</v>
      </c>
      <c r="F25" s="41">
        <f t="shared" si="2"/>
        <v>2.0909090909090904</v>
      </c>
      <c r="G25" s="42">
        <f>COUNTIF(Vertices[In-Degree],"&gt;= "&amp;F25)-COUNTIF(Vertices[In-Degree],"&gt;="&amp;F26)</f>
        <v>0</v>
      </c>
      <c r="H25" s="41">
        <f t="shared" si="3"/>
        <v>2.9272727272727277</v>
      </c>
      <c r="I25" s="42">
        <f>COUNTIF(Vertices[Out-Degree],"&gt;= "&amp;H25)-COUNTIF(Vertices[Out-Degree],"&gt;="&amp;H26)</f>
        <v>1</v>
      </c>
      <c r="J25" s="41">
        <f t="shared" si="4"/>
        <v>38.054545454545476</v>
      </c>
      <c r="K25" s="42">
        <f>COUNTIF(Vertices[Betweenness Centrality],"&gt;= "&amp;J25)-COUNTIF(Vertices[Betweenness Centrality],"&gt;="&amp;J26)</f>
        <v>0</v>
      </c>
      <c r="L25" s="41">
        <f t="shared" si="5"/>
        <v>0.222944</v>
      </c>
      <c r="M25" s="42">
        <f>COUNTIF(Vertices[Closeness Centrality],"&gt;= "&amp;L25)-COUNTIF(Vertices[Closeness Centrality],"&gt;="&amp;L26)</f>
        <v>0</v>
      </c>
      <c r="N25" s="41">
        <f t="shared" si="6"/>
        <v>0.07859434545454544</v>
      </c>
      <c r="O25" s="42">
        <f>COUNTIF(Vertices[Eigenvector Centrality],"&gt;= "&amp;N25)-COUNTIF(Vertices[Eigenvector Centrality],"&gt;="&amp;N26)</f>
        <v>0</v>
      </c>
      <c r="P25" s="41">
        <f t="shared" si="7"/>
        <v>1.4635685090909092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2.104089</v>
      </c>
      <c r="D26" s="34">
        <f t="shared" si="1"/>
        <v>0</v>
      </c>
      <c r="E26" s="3">
        <f>COUNTIF(Vertices[Degree],"&gt;= "&amp;D26)-COUNTIF(Vertices[Degree],"&gt;="&amp;D28)</f>
        <v>0</v>
      </c>
      <c r="F26" s="39">
        <f t="shared" si="2"/>
        <v>2.181818181818181</v>
      </c>
      <c r="G26" s="40">
        <f>COUNTIF(Vertices[In-Degree],"&gt;= "&amp;F26)-COUNTIF(Vertices[In-Degree],"&gt;="&amp;F28)</f>
        <v>0</v>
      </c>
      <c r="H26" s="39">
        <f t="shared" si="3"/>
        <v>3.054545454545455</v>
      </c>
      <c r="I26" s="40">
        <f>COUNTIF(Vertices[Out-Degree],"&gt;= "&amp;H26)-COUNTIF(Vertices[Out-Degree],"&gt;="&amp;H28)</f>
        <v>0</v>
      </c>
      <c r="J26" s="39">
        <f t="shared" si="4"/>
        <v>39.70909090909093</v>
      </c>
      <c r="K26" s="40">
        <f>COUNTIF(Vertices[Betweenness Centrality],"&gt;= "&amp;J26)-COUNTIF(Vertices[Betweenness Centrality],"&gt;="&amp;J28)</f>
        <v>0</v>
      </c>
      <c r="L26" s="39">
        <f t="shared" si="5"/>
        <v>0.231602</v>
      </c>
      <c r="M26" s="40">
        <f>COUNTIF(Vertices[Closeness Centrality],"&gt;= "&amp;L26)-COUNTIF(Vertices[Closeness Centrality],"&gt;="&amp;L28)</f>
        <v>0</v>
      </c>
      <c r="N26" s="39">
        <f t="shared" si="6"/>
        <v>0.08201149090909089</v>
      </c>
      <c r="O26" s="40">
        <f>COUNTIF(Vertices[Eigenvector Centrality],"&gt;= "&amp;N26)-COUNTIF(Vertices[Eigenvector Centrality],"&gt;="&amp;N28)</f>
        <v>0</v>
      </c>
      <c r="P26" s="39">
        <f t="shared" si="7"/>
        <v>1.5074346181818183</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-4</v>
      </c>
      <c r="H27" s="78"/>
      <c r="I27" s="79">
        <f>COUNTIF(Vertices[Out-Degree],"&gt;= "&amp;H27)-COUNTIF(Vertices[Out-Degree],"&gt;="&amp;H28)</f>
        <v>-3</v>
      </c>
      <c r="J27" s="78"/>
      <c r="K27" s="79">
        <f>COUNTIF(Vertices[Betweenness Centrality],"&gt;= "&amp;J27)-COUNTIF(Vertices[Betweenness Centrality],"&gt;="&amp;J28)</f>
        <v>-3</v>
      </c>
      <c r="L27" s="78"/>
      <c r="M27" s="79">
        <f>COUNTIF(Vertices[Closeness Centrality],"&gt;= "&amp;L27)-COUNTIF(Vertices[Closeness Centrality],"&gt;="&amp;L28)</f>
        <v>-3</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158</v>
      </c>
      <c r="B28" s="36">
        <v>0.051666666666666666</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3.1818181818181825</v>
      </c>
      <c r="I28" s="42">
        <f>COUNTIF(Vertices[Out-Degree],"&gt;= "&amp;H28)-COUNTIF(Vertices[Out-Degree],"&gt;="&amp;H40)</f>
        <v>0</v>
      </c>
      <c r="J28" s="41">
        <f>J26+($J$57-$J$2)/BinDivisor</f>
        <v>41.36363636363639</v>
      </c>
      <c r="K28" s="42">
        <f>COUNTIF(Vertices[Betweenness Centrality],"&gt;= "&amp;J28)-COUNTIF(Vertices[Betweenness Centrality],"&gt;="&amp;J40)</f>
        <v>0</v>
      </c>
      <c r="L28" s="41">
        <f>L26+($L$57-$L$2)/BinDivisor</f>
        <v>0.24026</v>
      </c>
      <c r="M28" s="42">
        <f>COUNTIF(Vertices[Closeness Centrality],"&gt;= "&amp;L28)-COUNTIF(Vertices[Closeness Centrality],"&gt;="&amp;L40)</f>
        <v>0</v>
      </c>
      <c r="N28" s="41">
        <f>N26+($N$57-$N$2)/BinDivisor</f>
        <v>0.08542863636363635</v>
      </c>
      <c r="O28" s="42">
        <f>COUNTIF(Vertices[Eigenvector Centrality],"&gt;= "&amp;N28)-COUNTIF(Vertices[Eigenvector Centrality],"&gt;="&amp;N40)</f>
        <v>0</v>
      </c>
      <c r="P28" s="41">
        <f>P26+($P$57-$P$2)/BinDivisor</f>
        <v>1.5513007272727275</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607</v>
      </c>
      <c r="B29" s="36">
        <v>0.476799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608</v>
      </c>
      <c r="B31" s="36" t="s">
        <v>609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-3</v>
      </c>
      <c r="J38" s="78"/>
      <c r="K38" s="79">
        <f>COUNTIF(Vertices[Betweenness Centrality],"&gt;= "&amp;J38)-COUNTIF(Vertices[Betweenness Centrality],"&gt;="&amp;J40)</f>
        <v>-3</v>
      </c>
      <c r="L38" s="78"/>
      <c r="M38" s="79">
        <f>COUNTIF(Vertices[Closeness Centrality],"&gt;= "&amp;L38)-COUNTIF(Vertices[Closeness Centrality],"&gt;="&amp;L40)</f>
        <v>-3</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-3</v>
      </c>
      <c r="J39" s="78"/>
      <c r="K39" s="79">
        <f>COUNTIF(Vertices[Betweenness Centrality],"&gt;= "&amp;J39)-COUNTIF(Vertices[Betweenness Centrality],"&gt;="&amp;J40)</f>
        <v>-3</v>
      </c>
      <c r="L39" s="78"/>
      <c r="M39" s="79">
        <f>COUNTIF(Vertices[Closeness Centrality],"&gt;= "&amp;L39)-COUNTIF(Vertices[Closeness Centrality],"&gt;="&amp;L40)</f>
        <v>-3</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3.30909090909091</v>
      </c>
      <c r="I40" s="40">
        <f>COUNTIF(Vertices[Out-Degree],"&gt;= "&amp;H40)-COUNTIF(Vertices[Out-Degree],"&gt;="&amp;H41)</f>
        <v>0</v>
      </c>
      <c r="J40" s="39">
        <f>J28+($J$57-$J$2)/BinDivisor</f>
        <v>43.018181818181844</v>
      </c>
      <c r="K40" s="40">
        <f>COUNTIF(Vertices[Betweenness Centrality],"&gt;= "&amp;J40)-COUNTIF(Vertices[Betweenness Centrality],"&gt;="&amp;J41)</f>
        <v>0</v>
      </c>
      <c r="L40" s="39">
        <f>L28+($L$57-$L$2)/BinDivisor</f>
        <v>0.248918</v>
      </c>
      <c r="M40" s="40">
        <f>COUNTIF(Vertices[Closeness Centrality],"&gt;= "&amp;L40)-COUNTIF(Vertices[Closeness Centrality],"&gt;="&amp;L41)</f>
        <v>0</v>
      </c>
      <c r="N40" s="39">
        <f>N28+($N$57-$N$2)/BinDivisor</f>
        <v>0.0888457818181818</v>
      </c>
      <c r="O40" s="40">
        <f>COUNTIF(Vertices[Eigenvector Centrality],"&gt;= "&amp;N40)-COUNTIF(Vertices[Eigenvector Centrality],"&gt;="&amp;N41)</f>
        <v>2</v>
      </c>
      <c r="P40" s="39">
        <f>P28+($P$57-$P$2)/BinDivisor</f>
        <v>1.5951668363636367</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44.6727272727273</v>
      </c>
      <c r="K41" s="42">
        <f>COUNTIF(Vertices[Betweenness Centrality],"&gt;= "&amp;J41)-COUNTIF(Vertices[Betweenness Centrality],"&gt;="&amp;J42)</f>
        <v>0</v>
      </c>
      <c r="L41" s="41">
        <f aca="true" t="shared" si="14" ref="L41:L56">L40+($L$57-$L$2)/BinDivisor</f>
        <v>0.257576</v>
      </c>
      <c r="M41" s="42">
        <f>COUNTIF(Vertices[Closeness Centrality],"&gt;= "&amp;L41)-COUNTIF(Vertices[Closeness Centrality],"&gt;="&amp;L42)</f>
        <v>0</v>
      </c>
      <c r="N41" s="41">
        <f aca="true" t="shared" si="15" ref="N41:N56">N40+($N$57-$N$2)/BinDivisor</f>
        <v>0.09226292727272725</v>
      </c>
      <c r="O41" s="42">
        <f>COUNTIF(Vertices[Eigenvector Centrality],"&gt;= "&amp;N41)-COUNTIF(Vertices[Eigenvector Centrality],"&gt;="&amp;N42)</f>
        <v>0</v>
      </c>
      <c r="P41" s="41">
        <f aca="true" t="shared" si="16" ref="P41:P56">P40+($P$57-$P$2)/BinDivisor</f>
        <v>1.6390329454545458</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3.563636363636365</v>
      </c>
      <c r="I42" s="40">
        <f>COUNTIF(Vertices[Out-Degree],"&gt;= "&amp;H42)-COUNTIF(Vertices[Out-Degree],"&gt;="&amp;H43)</f>
        <v>0</v>
      </c>
      <c r="J42" s="39">
        <f t="shared" si="13"/>
        <v>46.32727272727276</v>
      </c>
      <c r="K42" s="40">
        <f>COUNTIF(Vertices[Betweenness Centrality],"&gt;= "&amp;J42)-COUNTIF(Vertices[Betweenness Centrality],"&gt;="&amp;J43)</f>
        <v>0</v>
      </c>
      <c r="L42" s="39">
        <f t="shared" si="14"/>
        <v>0.266234</v>
      </c>
      <c r="M42" s="40">
        <f>COUNTIF(Vertices[Closeness Centrality],"&gt;= "&amp;L42)-COUNTIF(Vertices[Closeness Centrality],"&gt;="&amp;L43)</f>
        <v>0</v>
      </c>
      <c r="N42" s="39">
        <f t="shared" si="15"/>
        <v>0.0956800727272727</v>
      </c>
      <c r="O42" s="40">
        <f>COUNTIF(Vertices[Eigenvector Centrality],"&gt;= "&amp;N42)-COUNTIF(Vertices[Eigenvector Centrality],"&gt;="&amp;N43)</f>
        <v>1</v>
      </c>
      <c r="P42" s="39">
        <f t="shared" si="16"/>
        <v>1.682899054545455</v>
      </c>
      <c r="Q42" s="40">
        <f>COUNTIF(Vertices[PageRank],"&gt;= "&amp;P42)-COUNTIF(Vertices[PageRank],"&gt;="&amp;P43)</f>
        <v>2</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3.6909090909090922</v>
      </c>
      <c r="I43" s="42">
        <f>COUNTIF(Vertices[Out-Degree],"&gt;= "&amp;H43)-COUNTIF(Vertices[Out-Degree],"&gt;="&amp;H44)</f>
        <v>0</v>
      </c>
      <c r="J43" s="41">
        <f t="shared" si="13"/>
        <v>47.98181818181821</v>
      </c>
      <c r="K43" s="42">
        <f>COUNTIF(Vertices[Betweenness Centrality],"&gt;= "&amp;J43)-COUNTIF(Vertices[Betweenness Centrality],"&gt;="&amp;J44)</f>
        <v>0</v>
      </c>
      <c r="L43" s="41">
        <f t="shared" si="14"/>
        <v>0.274892</v>
      </c>
      <c r="M43" s="42">
        <f>COUNTIF(Vertices[Closeness Centrality],"&gt;= "&amp;L43)-COUNTIF(Vertices[Closeness Centrality],"&gt;="&amp;L44)</f>
        <v>0</v>
      </c>
      <c r="N43" s="41">
        <f t="shared" si="15"/>
        <v>0.09909721818181816</v>
      </c>
      <c r="O43" s="42">
        <f>COUNTIF(Vertices[Eigenvector Centrality],"&gt;= "&amp;N43)-COUNTIF(Vertices[Eigenvector Centrality],"&gt;="&amp;N44)</f>
        <v>0</v>
      </c>
      <c r="P43" s="41">
        <f t="shared" si="16"/>
        <v>1.7267651636363641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3.8181818181818197</v>
      </c>
      <c r="I44" s="40">
        <f>COUNTIF(Vertices[Out-Degree],"&gt;= "&amp;H44)-COUNTIF(Vertices[Out-Degree],"&gt;="&amp;H45)</f>
        <v>0</v>
      </c>
      <c r="J44" s="39">
        <f t="shared" si="13"/>
        <v>49.63636363636367</v>
      </c>
      <c r="K44" s="40">
        <f>COUNTIF(Vertices[Betweenness Centrality],"&gt;= "&amp;J44)-COUNTIF(Vertices[Betweenness Centrality],"&gt;="&amp;J45)</f>
        <v>0</v>
      </c>
      <c r="L44" s="39">
        <f t="shared" si="14"/>
        <v>0.28355</v>
      </c>
      <c r="M44" s="40">
        <f>COUNTIF(Vertices[Closeness Centrality],"&gt;= "&amp;L44)-COUNTIF(Vertices[Closeness Centrality],"&gt;="&amp;L45)</f>
        <v>0</v>
      </c>
      <c r="N44" s="39">
        <f t="shared" si="15"/>
        <v>0.10251436363636361</v>
      </c>
      <c r="O44" s="40">
        <f>COUNTIF(Vertices[Eigenvector Centrality],"&gt;= "&amp;N44)-COUNTIF(Vertices[Eigenvector Centrality],"&gt;="&amp;N45)</f>
        <v>0</v>
      </c>
      <c r="P44" s="39">
        <f t="shared" si="16"/>
        <v>1.7706312727272733</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3.945454545454547</v>
      </c>
      <c r="I45" s="42">
        <f>COUNTIF(Vertices[Out-Degree],"&gt;= "&amp;H45)-COUNTIF(Vertices[Out-Degree],"&gt;="&amp;H46)</f>
        <v>1</v>
      </c>
      <c r="J45" s="41">
        <f t="shared" si="13"/>
        <v>51.290909090909125</v>
      </c>
      <c r="K45" s="42">
        <f>COUNTIF(Vertices[Betweenness Centrality],"&gt;= "&amp;J45)-COUNTIF(Vertices[Betweenness Centrality],"&gt;="&amp;J46)</f>
        <v>0</v>
      </c>
      <c r="L45" s="41">
        <f t="shared" si="14"/>
        <v>0.292208</v>
      </c>
      <c r="M45" s="42">
        <f>COUNTIF(Vertices[Closeness Centrality],"&gt;= "&amp;L45)-COUNTIF(Vertices[Closeness Centrality],"&gt;="&amp;L46)</f>
        <v>0</v>
      </c>
      <c r="N45" s="41">
        <f t="shared" si="15"/>
        <v>0.10593150909090907</v>
      </c>
      <c r="O45" s="42">
        <f>COUNTIF(Vertices[Eigenvector Centrality],"&gt;= "&amp;N45)-COUNTIF(Vertices[Eigenvector Centrality],"&gt;="&amp;N46)</f>
        <v>0</v>
      </c>
      <c r="P45" s="41">
        <f t="shared" si="16"/>
        <v>1.8144973818181824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4.072727272727274</v>
      </c>
      <c r="I46" s="40">
        <f>COUNTIF(Vertices[Out-Degree],"&gt;= "&amp;H46)-COUNTIF(Vertices[Out-Degree],"&gt;="&amp;H47)</f>
        <v>0</v>
      </c>
      <c r="J46" s="39">
        <f t="shared" si="13"/>
        <v>52.94545454545458</v>
      </c>
      <c r="K46" s="40">
        <f>COUNTIF(Vertices[Betweenness Centrality],"&gt;= "&amp;J46)-COUNTIF(Vertices[Betweenness Centrality],"&gt;="&amp;J47)</f>
        <v>0</v>
      </c>
      <c r="L46" s="39">
        <f t="shared" si="14"/>
        <v>0.300866</v>
      </c>
      <c r="M46" s="40">
        <f>COUNTIF(Vertices[Closeness Centrality],"&gt;= "&amp;L46)-COUNTIF(Vertices[Closeness Centrality],"&gt;="&amp;L47)</f>
        <v>0</v>
      </c>
      <c r="N46" s="39">
        <f t="shared" si="15"/>
        <v>0.10934865454545452</v>
      </c>
      <c r="O46" s="40">
        <f>COUNTIF(Vertices[Eigenvector Centrality],"&gt;= "&amp;N46)-COUNTIF(Vertices[Eigenvector Centrality],"&gt;="&amp;N47)</f>
        <v>0</v>
      </c>
      <c r="P46" s="39">
        <f t="shared" si="16"/>
        <v>1.8583634909090916</v>
      </c>
      <c r="Q46" s="40">
        <f>COUNTIF(Vertices[PageRank],"&gt;= "&amp;P46)-COUNTIF(Vertices[PageRank],"&gt;="&amp;P47)</f>
        <v>1</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1</v>
      </c>
      <c r="H47" s="41">
        <f t="shared" si="12"/>
        <v>4.200000000000001</v>
      </c>
      <c r="I47" s="42">
        <f>COUNTIF(Vertices[Out-Degree],"&gt;= "&amp;H47)-COUNTIF(Vertices[Out-Degree],"&gt;="&amp;H48)</f>
        <v>0</v>
      </c>
      <c r="J47" s="41">
        <f t="shared" si="13"/>
        <v>54.60000000000004</v>
      </c>
      <c r="K47" s="42">
        <f>COUNTIF(Vertices[Betweenness Centrality],"&gt;= "&amp;J47)-COUNTIF(Vertices[Betweenness Centrality],"&gt;="&amp;J48)</f>
        <v>0</v>
      </c>
      <c r="L47" s="41">
        <f t="shared" si="14"/>
        <v>0.309524</v>
      </c>
      <c r="M47" s="42">
        <f>COUNTIF(Vertices[Closeness Centrality],"&gt;= "&amp;L47)-COUNTIF(Vertices[Closeness Centrality],"&gt;="&amp;L48)</f>
        <v>0</v>
      </c>
      <c r="N47" s="41">
        <f t="shared" si="15"/>
        <v>0.11276579999999997</v>
      </c>
      <c r="O47" s="42">
        <f>COUNTIF(Vertices[Eigenvector Centrality],"&gt;= "&amp;N47)-COUNTIF(Vertices[Eigenvector Centrality],"&gt;="&amp;N48)</f>
        <v>0</v>
      </c>
      <c r="P47" s="41">
        <f t="shared" si="16"/>
        <v>1.9022296000000007</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4.327272727272728</v>
      </c>
      <c r="I48" s="40">
        <f>COUNTIF(Vertices[Out-Degree],"&gt;= "&amp;H48)-COUNTIF(Vertices[Out-Degree],"&gt;="&amp;H49)</f>
        <v>0</v>
      </c>
      <c r="J48" s="39">
        <f t="shared" si="13"/>
        <v>56.25454545454549</v>
      </c>
      <c r="K48" s="40">
        <f>COUNTIF(Vertices[Betweenness Centrality],"&gt;= "&amp;J48)-COUNTIF(Vertices[Betweenness Centrality],"&gt;="&amp;J49)</f>
        <v>0</v>
      </c>
      <c r="L48" s="39">
        <f t="shared" si="14"/>
        <v>0.318182</v>
      </c>
      <c r="M48" s="40">
        <f>COUNTIF(Vertices[Closeness Centrality],"&gt;= "&amp;L48)-COUNTIF(Vertices[Closeness Centrality],"&gt;="&amp;L49)</f>
        <v>0</v>
      </c>
      <c r="N48" s="39">
        <f t="shared" si="15"/>
        <v>0.11618294545454542</v>
      </c>
      <c r="O48" s="40">
        <f>COUNTIF(Vertices[Eigenvector Centrality],"&gt;= "&amp;N48)-COUNTIF(Vertices[Eigenvector Centrality],"&gt;="&amp;N49)</f>
        <v>0</v>
      </c>
      <c r="P48" s="39">
        <f t="shared" si="16"/>
        <v>1.94609570909091</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4.454545454545455</v>
      </c>
      <c r="I49" s="42">
        <f>COUNTIF(Vertices[Out-Degree],"&gt;= "&amp;H49)-COUNTIF(Vertices[Out-Degree],"&gt;="&amp;H50)</f>
        <v>0</v>
      </c>
      <c r="J49" s="41">
        <f t="shared" si="13"/>
        <v>57.90909090909095</v>
      </c>
      <c r="K49" s="42">
        <f>COUNTIF(Vertices[Betweenness Centrality],"&gt;= "&amp;J49)-COUNTIF(Vertices[Betweenness Centrality],"&gt;="&amp;J50)</f>
        <v>0</v>
      </c>
      <c r="L49" s="41">
        <f t="shared" si="14"/>
        <v>0.32684</v>
      </c>
      <c r="M49" s="42">
        <f>COUNTIF(Vertices[Closeness Centrality],"&gt;= "&amp;L49)-COUNTIF(Vertices[Closeness Centrality],"&gt;="&amp;L50)</f>
        <v>2</v>
      </c>
      <c r="N49" s="41">
        <f t="shared" si="15"/>
        <v>0.11960009090909088</v>
      </c>
      <c r="O49" s="42">
        <f>COUNTIF(Vertices[Eigenvector Centrality],"&gt;= "&amp;N49)-COUNTIF(Vertices[Eigenvector Centrality],"&gt;="&amp;N50)</f>
        <v>0</v>
      </c>
      <c r="P49" s="41">
        <f t="shared" si="16"/>
        <v>1.989961818181819</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4.581818181818182</v>
      </c>
      <c r="I50" s="40">
        <f>COUNTIF(Vertices[Out-Degree],"&gt;= "&amp;H50)-COUNTIF(Vertices[Out-Degree],"&gt;="&amp;H51)</f>
        <v>0</v>
      </c>
      <c r="J50" s="39">
        <f t="shared" si="13"/>
        <v>59.563636363636405</v>
      </c>
      <c r="K50" s="40">
        <f>COUNTIF(Vertices[Betweenness Centrality],"&gt;= "&amp;J50)-COUNTIF(Vertices[Betweenness Centrality],"&gt;="&amp;J51)</f>
        <v>0</v>
      </c>
      <c r="L50" s="39">
        <f t="shared" si="14"/>
        <v>0.335498</v>
      </c>
      <c r="M50" s="40">
        <f>COUNTIF(Vertices[Closeness Centrality],"&gt;= "&amp;L50)-COUNTIF(Vertices[Closeness Centrality],"&gt;="&amp;L51)</f>
        <v>0</v>
      </c>
      <c r="N50" s="39">
        <f t="shared" si="15"/>
        <v>0.12301723636363633</v>
      </c>
      <c r="O50" s="40">
        <f>COUNTIF(Vertices[Eigenvector Centrality],"&gt;= "&amp;N50)-COUNTIF(Vertices[Eigenvector Centrality],"&gt;="&amp;N51)</f>
        <v>0</v>
      </c>
      <c r="P50" s="39">
        <f t="shared" si="16"/>
        <v>2.033827927272728</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4.709090909090909</v>
      </c>
      <c r="I51" s="42">
        <f>COUNTIF(Vertices[Out-Degree],"&gt;= "&amp;H51)-COUNTIF(Vertices[Out-Degree],"&gt;="&amp;H52)</f>
        <v>0</v>
      </c>
      <c r="J51" s="41">
        <f t="shared" si="13"/>
        <v>61.21818181818186</v>
      </c>
      <c r="K51" s="42">
        <f>COUNTIF(Vertices[Betweenness Centrality],"&gt;= "&amp;J51)-COUNTIF(Vertices[Betweenness Centrality],"&gt;="&amp;J52)</f>
        <v>0</v>
      </c>
      <c r="L51" s="41">
        <f t="shared" si="14"/>
        <v>0.344156</v>
      </c>
      <c r="M51" s="42">
        <f>COUNTIF(Vertices[Closeness Centrality],"&gt;= "&amp;L51)-COUNTIF(Vertices[Closeness Centrality],"&gt;="&amp;L52)</f>
        <v>0</v>
      </c>
      <c r="N51" s="41">
        <f t="shared" si="15"/>
        <v>0.12643438181818178</v>
      </c>
      <c r="O51" s="42">
        <f>COUNTIF(Vertices[Eigenvector Centrality],"&gt;= "&amp;N51)-COUNTIF(Vertices[Eigenvector Centrality],"&gt;="&amp;N52)</f>
        <v>0</v>
      </c>
      <c r="P51" s="41">
        <f t="shared" si="16"/>
        <v>2.077694036363637</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4.836363636363636</v>
      </c>
      <c r="I52" s="40">
        <f>COUNTIF(Vertices[Out-Degree],"&gt;= "&amp;H52)-COUNTIF(Vertices[Out-Degree],"&gt;="&amp;H53)</f>
        <v>0</v>
      </c>
      <c r="J52" s="39">
        <f t="shared" si="13"/>
        <v>62.87272727272732</v>
      </c>
      <c r="K52" s="40">
        <f>COUNTIF(Vertices[Betweenness Centrality],"&gt;= "&amp;J52)-COUNTIF(Vertices[Betweenness Centrality],"&gt;="&amp;J53)</f>
        <v>0</v>
      </c>
      <c r="L52" s="39">
        <f t="shared" si="14"/>
        <v>0.352814</v>
      </c>
      <c r="M52" s="40">
        <f>COUNTIF(Vertices[Closeness Centrality],"&gt;= "&amp;L52)-COUNTIF(Vertices[Closeness Centrality],"&gt;="&amp;L53)</f>
        <v>0</v>
      </c>
      <c r="N52" s="39">
        <f t="shared" si="15"/>
        <v>0.12985152727272725</v>
      </c>
      <c r="O52" s="40">
        <f>COUNTIF(Vertices[Eigenvector Centrality],"&gt;= "&amp;N52)-COUNTIF(Vertices[Eigenvector Centrality],"&gt;="&amp;N53)</f>
        <v>0</v>
      </c>
      <c r="P52" s="39">
        <f t="shared" si="16"/>
        <v>2.1215601454545463</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4.963636363636363</v>
      </c>
      <c r="I53" s="42">
        <f>COUNTIF(Vertices[Out-Degree],"&gt;= "&amp;H53)-COUNTIF(Vertices[Out-Degree],"&gt;="&amp;H54)</f>
        <v>1</v>
      </c>
      <c r="J53" s="41">
        <f t="shared" si="13"/>
        <v>64.52727272727277</v>
      </c>
      <c r="K53" s="42">
        <f>COUNTIF(Vertices[Betweenness Centrality],"&gt;= "&amp;J53)-COUNTIF(Vertices[Betweenness Centrality],"&gt;="&amp;J54)</f>
        <v>1</v>
      </c>
      <c r="L53" s="41">
        <f t="shared" si="14"/>
        <v>0.361472</v>
      </c>
      <c r="M53" s="42">
        <f>COUNTIF(Vertices[Closeness Centrality],"&gt;= "&amp;L53)-COUNTIF(Vertices[Closeness Centrality],"&gt;="&amp;L54)</f>
        <v>0</v>
      </c>
      <c r="N53" s="41">
        <f t="shared" si="15"/>
        <v>0.13326867272727272</v>
      </c>
      <c r="O53" s="42">
        <f>COUNTIF(Vertices[Eigenvector Centrality],"&gt;= "&amp;N53)-COUNTIF(Vertices[Eigenvector Centrality],"&gt;="&amp;N54)</f>
        <v>1</v>
      </c>
      <c r="P53" s="41">
        <f t="shared" si="16"/>
        <v>2.1654262545454555</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5.09090909090909</v>
      </c>
      <c r="I54" s="40">
        <f>COUNTIF(Vertices[Out-Degree],"&gt;= "&amp;H54)-COUNTIF(Vertices[Out-Degree],"&gt;="&amp;H55)</f>
        <v>0</v>
      </c>
      <c r="J54" s="39">
        <f t="shared" si="13"/>
        <v>66.18181818181823</v>
      </c>
      <c r="K54" s="40">
        <f>COUNTIF(Vertices[Betweenness Centrality],"&gt;= "&amp;J54)-COUNTIF(Vertices[Betweenness Centrality],"&gt;="&amp;J55)</f>
        <v>0</v>
      </c>
      <c r="L54" s="39">
        <f t="shared" si="14"/>
        <v>0.37013</v>
      </c>
      <c r="M54" s="40">
        <f>COUNTIF(Vertices[Closeness Centrality],"&gt;= "&amp;L54)-COUNTIF(Vertices[Closeness Centrality],"&gt;="&amp;L55)</f>
        <v>0</v>
      </c>
      <c r="N54" s="39">
        <f t="shared" si="15"/>
        <v>0.13668581818181819</v>
      </c>
      <c r="O54" s="40">
        <f>COUNTIF(Vertices[Eigenvector Centrality],"&gt;= "&amp;N54)-COUNTIF(Vertices[Eigenvector Centrality],"&gt;="&amp;N55)</f>
        <v>0</v>
      </c>
      <c r="P54" s="39">
        <f t="shared" si="16"/>
        <v>2.2092923636363646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5.218181818181817</v>
      </c>
      <c r="I55" s="42">
        <f>COUNTIF(Vertices[Out-Degree],"&gt;= "&amp;H55)-COUNTIF(Vertices[Out-Degree],"&gt;="&amp;H56)</f>
        <v>0</v>
      </c>
      <c r="J55" s="41">
        <f t="shared" si="13"/>
        <v>67.83636363636369</v>
      </c>
      <c r="K55" s="42">
        <f>COUNTIF(Vertices[Betweenness Centrality],"&gt;= "&amp;J55)-COUNTIF(Vertices[Betweenness Centrality],"&gt;="&amp;J56)</f>
        <v>0</v>
      </c>
      <c r="L55" s="41">
        <f t="shared" si="14"/>
        <v>0.378788</v>
      </c>
      <c r="M55" s="42">
        <f>COUNTIF(Vertices[Closeness Centrality],"&gt;= "&amp;L55)-COUNTIF(Vertices[Closeness Centrality],"&gt;="&amp;L56)</f>
        <v>0</v>
      </c>
      <c r="N55" s="41">
        <f t="shared" si="15"/>
        <v>0.14010296363636365</v>
      </c>
      <c r="O55" s="42">
        <f>COUNTIF(Vertices[Eigenvector Centrality],"&gt;= "&amp;N55)-COUNTIF(Vertices[Eigenvector Centrality],"&gt;="&amp;N56)</f>
        <v>0</v>
      </c>
      <c r="P55" s="41">
        <f t="shared" si="16"/>
        <v>2.2531584727272738</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2</v>
      </c>
      <c r="H56" s="39">
        <f t="shared" si="12"/>
        <v>5.345454545454544</v>
      </c>
      <c r="I56" s="40">
        <f>COUNTIF(Vertices[Out-Degree],"&gt;= "&amp;H56)-COUNTIF(Vertices[Out-Degree],"&gt;="&amp;H57)</f>
        <v>0</v>
      </c>
      <c r="J56" s="39">
        <f t="shared" si="13"/>
        <v>69.49090909090914</v>
      </c>
      <c r="K56" s="40">
        <f>COUNTIF(Vertices[Betweenness Centrality],"&gt;= "&amp;J56)-COUNTIF(Vertices[Betweenness Centrality],"&gt;="&amp;J57)</f>
        <v>1</v>
      </c>
      <c r="L56" s="39">
        <f t="shared" si="14"/>
        <v>0.387446</v>
      </c>
      <c r="M56" s="40">
        <f>COUNTIF(Vertices[Closeness Centrality],"&gt;= "&amp;L56)-COUNTIF(Vertices[Closeness Centrality],"&gt;="&amp;L57)</f>
        <v>0</v>
      </c>
      <c r="N56" s="39">
        <f t="shared" si="15"/>
        <v>0.14352010909090912</v>
      </c>
      <c r="O56" s="40">
        <f>COUNTIF(Vertices[Eigenvector Centrality],"&gt;= "&amp;N56)-COUNTIF(Vertices[Eigenvector Centrality],"&gt;="&amp;N57)</f>
        <v>1</v>
      </c>
      <c r="P56" s="39">
        <f t="shared" si="16"/>
        <v>2.297024581818183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7</v>
      </c>
      <c r="I57" s="44">
        <f>COUNTIF(Vertices[Out-Degree],"&gt;= "&amp;H57)-COUNTIF(Vertices[Out-Degree],"&gt;="&amp;H58)</f>
        <v>1</v>
      </c>
      <c r="J57" s="43">
        <f>MAX(Vertices[Betweenness Centrality])</f>
        <v>91</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0.187943</v>
      </c>
      <c r="O57" s="44">
        <f>COUNTIF(Vertices[Eigenvector Centrality],"&gt;= "&amp;N57)-COUNTIF(Vertices[Eigenvector Centrality],"&gt;="&amp;N58)</f>
        <v>1</v>
      </c>
      <c r="P57" s="43">
        <f>MAX(Vertices[PageRank])</f>
        <v>2.867284</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1.28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1.28</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91</v>
      </c>
    </row>
    <row r="99" spans="1:2" ht="15">
      <c r="A99" s="35" t="s">
        <v>102</v>
      </c>
      <c r="B99" s="49">
        <f>_xlfn.IFERROR(AVERAGE(Vertices[Betweenness Centrality]),NoMetricMessage)</f>
        <v>12.88</v>
      </c>
    </row>
    <row r="100" spans="1:2" ht="15">
      <c r="A100" s="35" t="s">
        <v>103</v>
      </c>
      <c r="B100" s="49">
        <f>_xlfn.IFERROR(MEDIAN(Vertices[Betweenness Centrality]),NoMetricMessage)</f>
        <v>0.5</v>
      </c>
    </row>
    <row r="111" spans="1:2" ht="15">
      <c r="A111" s="35" t="s">
        <v>106</v>
      </c>
      <c r="B111" s="49">
        <f>IF(COUNT(Vertices[Closeness Centrality])&gt;0,L2,NoMetricMessage)</f>
        <v>0.02381</v>
      </c>
    </row>
    <row r="112" spans="1:2" ht="15">
      <c r="A112" s="35" t="s">
        <v>107</v>
      </c>
      <c r="B112" s="49">
        <f>IF(COUNT(Vertices[Closeness Centrality])&gt;0,L57,NoMetricMessage)</f>
        <v>0.5</v>
      </c>
    </row>
    <row r="113" spans="1:2" ht="15">
      <c r="A113" s="35" t="s">
        <v>108</v>
      </c>
      <c r="B113" s="49">
        <f>_xlfn.IFERROR(AVERAGE(Vertices[Closeness Centrality]),NoMetricMessage)</f>
        <v>0.09145460000000001</v>
      </c>
    </row>
    <row r="114" spans="1:2" ht="15">
      <c r="A114" s="35" t="s">
        <v>109</v>
      </c>
      <c r="B114" s="49">
        <f>_xlfn.IFERROR(MEDIAN(Vertices[Closeness Centrality]),NoMetricMessage)</f>
        <v>0.041667</v>
      </c>
    </row>
    <row r="125" spans="1:2" ht="15">
      <c r="A125" s="35" t="s">
        <v>112</v>
      </c>
      <c r="B125" s="49">
        <f>IF(COUNT(Vertices[Eigenvector Centrality])&gt;0,N2,NoMetricMessage)</f>
        <v>0</v>
      </c>
    </row>
    <row r="126" spans="1:2" ht="15">
      <c r="A126" s="35" t="s">
        <v>113</v>
      </c>
      <c r="B126" s="49">
        <f>IF(COUNT(Vertices[Eigenvector Centrality])&gt;0,N57,NoMetricMessage)</f>
        <v>0.187943</v>
      </c>
    </row>
    <row r="127" spans="1:2" ht="15">
      <c r="A127" s="35" t="s">
        <v>114</v>
      </c>
      <c r="B127" s="49">
        <f>_xlfn.IFERROR(AVERAGE(Vertices[Eigenvector Centrality]),NoMetricMessage)</f>
        <v>0.040000240000000006</v>
      </c>
    </row>
    <row r="128" spans="1:2" ht="15">
      <c r="A128" s="35" t="s">
        <v>115</v>
      </c>
      <c r="B128" s="49">
        <f>_xlfn.IFERROR(MEDIAN(Vertices[Eigenvector Centrality]),NoMetricMessage)</f>
        <v>0.008494</v>
      </c>
    </row>
    <row r="139" spans="1:2" ht="15">
      <c r="A139" s="35" t="s">
        <v>140</v>
      </c>
      <c r="B139" s="49">
        <f>IF(COUNT(Vertices[PageRank])&gt;0,P2,NoMetricMessage)</f>
        <v>0.454648</v>
      </c>
    </row>
    <row r="140" spans="1:2" ht="15">
      <c r="A140" s="35" t="s">
        <v>141</v>
      </c>
      <c r="B140" s="49">
        <f>IF(COUNT(Vertices[PageRank])&gt;0,P57,NoMetricMessage)</f>
        <v>2.867284</v>
      </c>
    </row>
    <row r="141" spans="1:2" ht="15">
      <c r="A141" s="35" t="s">
        <v>142</v>
      </c>
      <c r="B141" s="49">
        <f>_xlfn.IFERROR(AVERAGE(Vertices[PageRank]),NoMetricMessage)</f>
        <v>0.9999789200000003</v>
      </c>
    </row>
    <row r="142" spans="1:2" ht="15">
      <c r="A142" s="35" t="s">
        <v>143</v>
      </c>
      <c r="B142" s="49">
        <f>_xlfn.IFERROR(MEDIAN(Vertices[PageRank]),NoMetricMessage)</f>
        <v>0.747073</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0.07952380952380952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554</v>
      </c>
      <c r="K7" s="13" t="s">
        <v>555</v>
      </c>
    </row>
    <row r="8" spans="1:11" ht="409.5">
      <c r="A8"/>
      <c r="B8">
        <v>2</v>
      </c>
      <c r="C8">
        <v>2</v>
      </c>
      <c r="D8" t="s">
        <v>61</v>
      </c>
      <c r="E8" t="s">
        <v>61</v>
      </c>
      <c r="H8" t="s">
        <v>73</v>
      </c>
      <c r="J8" t="s">
        <v>556</v>
      </c>
      <c r="K8" s="13" t="s">
        <v>557</v>
      </c>
    </row>
    <row r="9" spans="1:11" ht="409.5">
      <c r="A9"/>
      <c r="B9">
        <v>3</v>
      </c>
      <c r="C9">
        <v>4</v>
      </c>
      <c r="D9" t="s">
        <v>62</v>
      </c>
      <c r="E9" t="s">
        <v>62</v>
      </c>
      <c r="H9" t="s">
        <v>74</v>
      </c>
      <c r="J9" t="s">
        <v>558</v>
      </c>
      <c r="K9" s="13" t="s">
        <v>559</v>
      </c>
    </row>
    <row r="10" spans="1:11" ht="409.5">
      <c r="A10"/>
      <c r="B10">
        <v>4</v>
      </c>
      <c r="D10" t="s">
        <v>63</v>
      </c>
      <c r="E10" t="s">
        <v>63</v>
      </c>
      <c r="H10" t="s">
        <v>75</v>
      </c>
      <c r="J10" t="s">
        <v>560</v>
      </c>
      <c r="K10" s="13" t="s">
        <v>561</v>
      </c>
    </row>
    <row r="11" spans="1:11" ht="15">
      <c r="A11"/>
      <c r="B11">
        <v>5</v>
      </c>
      <c r="D11" t="s">
        <v>46</v>
      </c>
      <c r="E11">
        <v>1</v>
      </c>
      <c r="H11" t="s">
        <v>76</v>
      </c>
      <c r="J11" t="s">
        <v>562</v>
      </c>
      <c r="K11" t="s">
        <v>563</v>
      </c>
    </row>
    <row r="12" spans="1:11" ht="15">
      <c r="A12"/>
      <c r="B12"/>
      <c r="D12" t="s">
        <v>64</v>
      </c>
      <c r="E12">
        <v>2</v>
      </c>
      <c r="H12">
        <v>0</v>
      </c>
      <c r="J12" t="s">
        <v>564</v>
      </c>
      <c r="K12" t="s">
        <v>565</v>
      </c>
    </row>
    <row r="13" spans="1:11" ht="15">
      <c r="A13"/>
      <c r="B13"/>
      <c r="D13">
        <v>1</v>
      </c>
      <c r="E13">
        <v>3</v>
      </c>
      <c r="H13">
        <v>1</v>
      </c>
      <c r="J13" t="s">
        <v>566</v>
      </c>
      <c r="K13" t="s">
        <v>567</v>
      </c>
    </row>
    <row r="14" spans="4:11" ht="15">
      <c r="D14">
        <v>2</v>
      </c>
      <c r="E14">
        <v>4</v>
      </c>
      <c r="H14">
        <v>2</v>
      </c>
      <c r="J14" t="s">
        <v>568</v>
      </c>
      <c r="K14" t="s">
        <v>569</v>
      </c>
    </row>
    <row r="15" spans="4:11" ht="15">
      <c r="D15">
        <v>3</v>
      </c>
      <c r="E15">
        <v>5</v>
      </c>
      <c r="H15">
        <v>3</v>
      </c>
      <c r="J15" t="s">
        <v>570</v>
      </c>
      <c r="K15" t="s">
        <v>571</v>
      </c>
    </row>
    <row r="16" spans="4:11" ht="15">
      <c r="D16">
        <v>4</v>
      </c>
      <c r="E16">
        <v>6</v>
      </c>
      <c r="H16">
        <v>4</v>
      </c>
      <c r="J16" t="s">
        <v>572</v>
      </c>
      <c r="K16" t="s">
        <v>573</v>
      </c>
    </row>
    <row r="17" spans="4:11" ht="15">
      <c r="D17">
        <v>5</v>
      </c>
      <c r="E17">
        <v>7</v>
      </c>
      <c r="H17">
        <v>5</v>
      </c>
      <c r="J17" t="s">
        <v>574</v>
      </c>
      <c r="K17" t="s">
        <v>575</v>
      </c>
    </row>
    <row r="18" spans="4:11" ht="15">
      <c r="D18">
        <v>6</v>
      </c>
      <c r="E18">
        <v>8</v>
      </c>
      <c r="H18">
        <v>6</v>
      </c>
      <c r="J18" t="s">
        <v>576</v>
      </c>
      <c r="K18" t="s">
        <v>577</v>
      </c>
    </row>
    <row r="19" spans="4:11" ht="15">
      <c r="D19">
        <v>7</v>
      </c>
      <c r="E19">
        <v>9</v>
      </c>
      <c r="H19">
        <v>7</v>
      </c>
      <c r="J19" t="s">
        <v>578</v>
      </c>
      <c r="K19" t="s">
        <v>579</v>
      </c>
    </row>
    <row r="20" spans="4:11" ht="15">
      <c r="D20">
        <v>8</v>
      </c>
      <c r="H20">
        <v>8</v>
      </c>
      <c r="J20" t="s">
        <v>580</v>
      </c>
      <c r="K20" t="s">
        <v>581</v>
      </c>
    </row>
    <row r="21" spans="4:11" ht="409.5">
      <c r="D21">
        <v>9</v>
      </c>
      <c r="H21">
        <v>9</v>
      </c>
      <c r="J21" t="s">
        <v>582</v>
      </c>
      <c r="K21" s="13" t="s">
        <v>583</v>
      </c>
    </row>
    <row r="22" spans="4:11" ht="409.5">
      <c r="D22">
        <v>10</v>
      </c>
      <c r="J22" t="s">
        <v>584</v>
      </c>
      <c r="K22" s="13" t="s">
        <v>585</v>
      </c>
    </row>
    <row r="23" spans="4:11" ht="409.5">
      <c r="D23">
        <v>11</v>
      </c>
      <c r="J23" t="s">
        <v>586</v>
      </c>
      <c r="K23" s="13" t="s">
        <v>587</v>
      </c>
    </row>
    <row r="24" spans="10:11" ht="409.5">
      <c r="J24" t="s">
        <v>588</v>
      </c>
      <c r="K24" s="13" t="s">
        <v>872</v>
      </c>
    </row>
    <row r="25" spans="10:11" ht="15">
      <c r="J25" t="s">
        <v>589</v>
      </c>
      <c r="K25" t="b">
        <v>0</v>
      </c>
    </row>
    <row r="26" spans="10:11" ht="15">
      <c r="J26" t="s">
        <v>870</v>
      </c>
      <c r="K26" t="s">
        <v>871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602</v>
      </c>
      <c r="B2" s="128" t="s">
        <v>603</v>
      </c>
      <c r="C2" s="67" t="s">
        <v>604</v>
      </c>
    </row>
    <row r="3" spans="1:3" ht="15">
      <c r="A3" s="127" t="s">
        <v>591</v>
      </c>
      <c r="B3" s="127" t="s">
        <v>591</v>
      </c>
      <c r="C3" s="36">
        <v>15</v>
      </c>
    </row>
    <row r="4" spans="1:3" ht="15">
      <c r="A4" s="127" t="s">
        <v>592</v>
      </c>
      <c r="B4" s="127" t="s">
        <v>592</v>
      </c>
      <c r="C4" s="36">
        <v>24</v>
      </c>
    </row>
    <row r="5" spans="1:3" ht="15">
      <c r="A5" s="127" t="s">
        <v>593</v>
      </c>
      <c r="B5" s="127" t="s">
        <v>591</v>
      </c>
      <c r="C5" s="36">
        <v>1</v>
      </c>
    </row>
    <row r="6" spans="1:3" ht="15">
      <c r="A6" s="127" t="s">
        <v>593</v>
      </c>
      <c r="B6" s="127" t="s">
        <v>593</v>
      </c>
      <c r="C6" s="36">
        <v>4</v>
      </c>
    </row>
    <row r="7" spans="1:3" ht="15">
      <c r="A7" s="127" t="s">
        <v>594</v>
      </c>
      <c r="B7" s="127" t="s">
        <v>594</v>
      </c>
      <c r="C7"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610</v>
      </c>
      <c r="B1" s="13" t="s">
        <v>611</v>
      </c>
      <c r="C1" s="13" t="s">
        <v>612</v>
      </c>
      <c r="D1" s="13" t="s">
        <v>614</v>
      </c>
      <c r="E1" s="13" t="s">
        <v>613</v>
      </c>
      <c r="F1" s="13" t="s">
        <v>616</v>
      </c>
      <c r="G1" s="13" t="s">
        <v>615</v>
      </c>
      <c r="H1" s="13" t="s">
        <v>618</v>
      </c>
      <c r="I1" s="13" t="s">
        <v>617</v>
      </c>
      <c r="J1" s="13" t="s">
        <v>619</v>
      </c>
    </row>
    <row r="2" spans="1:10" ht="15">
      <c r="A2" s="89" t="s">
        <v>262</v>
      </c>
      <c r="B2" s="85">
        <v>12</v>
      </c>
      <c r="C2" s="89" t="s">
        <v>265</v>
      </c>
      <c r="D2" s="85">
        <v>1</v>
      </c>
      <c r="E2" s="89" t="s">
        <v>262</v>
      </c>
      <c r="F2" s="85">
        <v>12</v>
      </c>
      <c r="G2" s="89" t="s">
        <v>261</v>
      </c>
      <c r="H2" s="85">
        <v>1</v>
      </c>
      <c r="I2" s="89" t="s">
        <v>263</v>
      </c>
      <c r="J2" s="85">
        <v>2</v>
      </c>
    </row>
    <row r="3" spans="1:10" ht="15">
      <c r="A3" s="89" t="s">
        <v>263</v>
      </c>
      <c r="B3" s="85">
        <v>2</v>
      </c>
      <c r="C3" s="89" t="s">
        <v>264</v>
      </c>
      <c r="D3" s="85">
        <v>1</v>
      </c>
      <c r="E3" s="85"/>
      <c r="F3" s="85"/>
      <c r="G3" s="85"/>
      <c r="H3" s="85"/>
      <c r="I3" s="85"/>
      <c r="J3" s="85"/>
    </row>
    <row r="4" spans="1:10" ht="15">
      <c r="A4" s="89" t="s">
        <v>261</v>
      </c>
      <c r="B4" s="85">
        <v>1</v>
      </c>
      <c r="C4" s="89" t="s">
        <v>260</v>
      </c>
      <c r="D4" s="85">
        <v>1</v>
      </c>
      <c r="E4" s="85"/>
      <c r="F4" s="85"/>
      <c r="G4" s="85"/>
      <c r="H4" s="85"/>
      <c r="I4" s="85"/>
      <c r="J4" s="85"/>
    </row>
    <row r="5" spans="1:10" ht="15">
      <c r="A5" s="89" t="s">
        <v>265</v>
      </c>
      <c r="B5" s="85">
        <v>1</v>
      </c>
      <c r="C5" s="85"/>
      <c r="D5" s="85"/>
      <c r="E5" s="85"/>
      <c r="F5" s="85"/>
      <c r="G5" s="85"/>
      <c r="H5" s="85"/>
      <c r="I5" s="85"/>
      <c r="J5" s="85"/>
    </row>
    <row r="6" spans="1:10" ht="15">
      <c r="A6" s="89" t="s">
        <v>264</v>
      </c>
      <c r="B6" s="85">
        <v>1</v>
      </c>
      <c r="C6" s="85"/>
      <c r="D6" s="85"/>
      <c r="E6" s="85"/>
      <c r="F6" s="85"/>
      <c r="G6" s="85"/>
      <c r="H6" s="85"/>
      <c r="I6" s="85"/>
      <c r="J6" s="85"/>
    </row>
    <row r="7" spans="1:10" ht="15">
      <c r="A7" s="89" t="s">
        <v>260</v>
      </c>
      <c r="B7" s="85">
        <v>1</v>
      </c>
      <c r="C7" s="85"/>
      <c r="D7" s="85"/>
      <c r="E7" s="85"/>
      <c r="F7" s="85"/>
      <c r="G7" s="85"/>
      <c r="H7" s="85"/>
      <c r="I7" s="85"/>
      <c r="J7" s="85"/>
    </row>
    <row r="10" spans="1:10" ht="15" customHeight="1">
      <c r="A10" s="13" t="s">
        <v>622</v>
      </c>
      <c r="B10" s="13" t="s">
        <v>611</v>
      </c>
      <c r="C10" s="13" t="s">
        <v>623</v>
      </c>
      <c r="D10" s="13" t="s">
        <v>614</v>
      </c>
      <c r="E10" s="13" t="s">
        <v>624</v>
      </c>
      <c r="F10" s="13" t="s">
        <v>616</v>
      </c>
      <c r="G10" s="13" t="s">
        <v>625</v>
      </c>
      <c r="H10" s="13" t="s">
        <v>618</v>
      </c>
      <c r="I10" s="13" t="s">
        <v>626</v>
      </c>
      <c r="J10" s="13" t="s">
        <v>619</v>
      </c>
    </row>
    <row r="11" spans="1:10" ht="15">
      <c r="A11" s="85" t="s">
        <v>268</v>
      </c>
      <c r="B11" s="85">
        <v>14</v>
      </c>
      <c r="C11" s="85" t="s">
        <v>269</v>
      </c>
      <c r="D11" s="85">
        <v>2</v>
      </c>
      <c r="E11" s="85" t="s">
        <v>268</v>
      </c>
      <c r="F11" s="85">
        <v>12</v>
      </c>
      <c r="G11" s="85" t="s">
        <v>267</v>
      </c>
      <c r="H11" s="85">
        <v>1</v>
      </c>
      <c r="I11" s="85" t="s">
        <v>268</v>
      </c>
      <c r="J11" s="85">
        <v>2</v>
      </c>
    </row>
    <row r="12" spans="1:10" ht="15">
      <c r="A12" s="85" t="s">
        <v>269</v>
      </c>
      <c r="B12" s="85">
        <v>2</v>
      </c>
      <c r="C12" s="85" t="s">
        <v>266</v>
      </c>
      <c r="D12" s="85">
        <v>1</v>
      </c>
      <c r="E12" s="85"/>
      <c r="F12" s="85"/>
      <c r="G12" s="85"/>
      <c r="H12" s="85"/>
      <c r="I12" s="85"/>
      <c r="J12" s="85"/>
    </row>
    <row r="13" spans="1:10" ht="15">
      <c r="A13" s="85" t="s">
        <v>267</v>
      </c>
      <c r="B13" s="85">
        <v>1</v>
      </c>
      <c r="C13" s="85"/>
      <c r="D13" s="85"/>
      <c r="E13" s="85"/>
      <c r="F13" s="85"/>
      <c r="G13" s="85"/>
      <c r="H13" s="85"/>
      <c r="I13" s="85"/>
      <c r="J13" s="85"/>
    </row>
    <row r="14" spans="1:10" ht="15">
      <c r="A14" s="85" t="s">
        <v>266</v>
      </c>
      <c r="B14" s="85">
        <v>1</v>
      </c>
      <c r="C14" s="85"/>
      <c r="D14" s="85"/>
      <c r="E14" s="85"/>
      <c r="F14" s="85"/>
      <c r="G14" s="85"/>
      <c r="H14" s="85"/>
      <c r="I14" s="85"/>
      <c r="J14" s="85"/>
    </row>
    <row r="17" spans="1:10" ht="15" customHeight="1">
      <c r="A17" s="13" t="s">
        <v>629</v>
      </c>
      <c r="B17" s="13" t="s">
        <v>611</v>
      </c>
      <c r="C17" s="13" t="s">
        <v>640</v>
      </c>
      <c r="D17" s="13" t="s">
        <v>614</v>
      </c>
      <c r="E17" s="85" t="s">
        <v>644</v>
      </c>
      <c r="F17" s="85" t="s">
        <v>616</v>
      </c>
      <c r="G17" s="13" t="s">
        <v>645</v>
      </c>
      <c r="H17" s="13" t="s">
        <v>618</v>
      </c>
      <c r="I17" s="13" t="s">
        <v>648</v>
      </c>
      <c r="J17" s="13" t="s">
        <v>619</v>
      </c>
    </row>
    <row r="18" spans="1:10" ht="15">
      <c r="A18" s="85" t="s">
        <v>630</v>
      </c>
      <c r="B18" s="85">
        <v>3</v>
      </c>
      <c r="C18" s="85" t="s">
        <v>630</v>
      </c>
      <c r="D18" s="85">
        <v>3</v>
      </c>
      <c r="E18" s="85"/>
      <c r="F18" s="85"/>
      <c r="G18" s="85" t="s">
        <v>632</v>
      </c>
      <c r="H18" s="85">
        <v>2</v>
      </c>
      <c r="I18" s="85" t="s">
        <v>634</v>
      </c>
      <c r="J18" s="85">
        <v>2</v>
      </c>
    </row>
    <row r="19" spans="1:10" ht="15">
      <c r="A19" s="85" t="s">
        <v>631</v>
      </c>
      <c r="B19" s="85">
        <v>3</v>
      </c>
      <c r="C19" s="85" t="s">
        <v>633</v>
      </c>
      <c r="D19" s="85">
        <v>2</v>
      </c>
      <c r="E19" s="85"/>
      <c r="F19" s="85"/>
      <c r="G19" s="85" t="s">
        <v>636</v>
      </c>
      <c r="H19" s="85">
        <v>2</v>
      </c>
      <c r="I19" s="85" t="s">
        <v>631</v>
      </c>
      <c r="J19" s="85">
        <v>2</v>
      </c>
    </row>
    <row r="20" spans="1:10" ht="15">
      <c r="A20" s="85" t="s">
        <v>632</v>
      </c>
      <c r="B20" s="85">
        <v>3</v>
      </c>
      <c r="C20" s="85" t="s">
        <v>638</v>
      </c>
      <c r="D20" s="85">
        <v>2</v>
      </c>
      <c r="E20" s="85"/>
      <c r="F20" s="85"/>
      <c r="G20" s="85" t="s">
        <v>637</v>
      </c>
      <c r="H20" s="85">
        <v>2</v>
      </c>
      <c r="I20" s="85" t="s">
        <v>635</v>
      </c>
      <c r="J20" s="85">
        <v>2</v>
      </c>
    </row>
    <row r="21" spans="1:10" ht="15">
      <c r="A21" s="85" t="s">
        <v>633</v>
      </c>
      <c r="B21" s="85">
        <v>2</v>
      </c>
      <c r="C21" s="85" t="s">
        <v>639</v>
      </c>
      <c r="D21" s="85">
        <v>2</v>
      </c>
      <c r="E21" s="85"/>
      <c r="F21" s="85"/>
      <c r="G21" s="85" t="s">
        <v>646</v>
      </c>
      <c r="H21" s="85">
        <v>1</v>
      </c>
      <c r="I21" s="85"/>
      <c r="J21" s="85"/>
    </row>
    <row r="22" spans="1:10" ht="15">
      <c r="A22" s="85" t="s">
        <v>634</v>
      </c>
      <c r="B22" s="85">
        <v>2</v>
      </c>
      <c r="C22" s="85" t="s">
        <v>641</v>
      </c>
      <c r="D22" s="85">
        <v>2</v>
      </c>
      <c r="E22" s="85"/>
      <c r="F22" s="85"/>
      <c r="G22" s="85" t="s">
        <v>647</v>
      </c>
      <c r="H22" s="85">
        <v>1</v>
      </c>
      <c r="I22" s="85"/>
      <c r="J22" s="85"/>
    </row>
    <row r="23" spans="1:10" ht="15">
      <c r="A23" s="85" t="s">
        <v>635</v>
      </c>
      <c r="B23" s="85">
        <v>2</v>
      </c>
      <c r="C23" s="85" t="s">
        <v>642</v>
      </c>
      <c r="D23" s="85">
        <v>1</v>
      </c>
      <c r="E23" s="85"/>
      <c r="F23" s="85"/>
      <c r="G23" s="85" t="s">
        <v>631</v>
      </c>
      <c r="H23" s="85">
        <v>1</v>
      </c>
      <c r="I23" s="85"/>
      <c r="J23" s="85"/>
    </row>
    <row r="24" spans="1:10" ht="15">
      <c r="A24" s="85" t="s">
        <v>636</v>
      </c>
      <c r="B24" s="85">
        <v>2</v>
      </c>
      <c r="C24" s="85" t="s">
        <v>632</v>
      </c>
      <c r="D24" s="85">
        <v>1</v>
      </c>
      <c r="E24" s="85"/>
      <c r="F24" s="85"/>
      <c r="G24" s="85"/>
      <c r="H24" s="85"/>
      <c r="I24" s="85"/>
      <c r="J24" s="85"/>
    </row>
    <row r="25" spans="1:10" ht="15">
      <c r="A25" s="85" t="s">
        <v>637</v>
      </c>
      <c r="B25" s="85">
        <v>2</v>
      </c>
      <c r="C25" s="85" t="s">
        <v>643</v>
      </c>
      <c r="D25" s="85">
        <v>1</v>
      </c>
      <c r="E25" s="85"/>
      <c r="F25" s="85"/>
      <c r="G25" s="85"/>
      <c r="H25" s="85"/>
      <c r="I25" s="85"/>
      <c r="J25" s="85"/>
    </row>
    <row r="26" spans="1:10" ht="15">
      <c r="A26" s="85" t="s">
        <v>638</v>
      </c>
      <c r="B26" s="85">
        <v>2</v>
      </c>
      <c r="C26" s="85"/>
      <c r="D26" s="85"/>
      <c r="E26" s="85"/>
      <c r="F26" s="85"/>
      <c r="G26" s="85"/>
      <c r="H26" s="85"/>
      <c r="I26" s="85"/>
      <c r="J26" s="85"/>
    </row>
    <row r="27" spans="1:10" ht="15">
      <c r="A27" s="85" t="s">
        <v>639</v>
      </c>
      <c r="B27" s="85">
        <v>2</v>
      </c>
      <c r="C27" s="85"/>
      <c r="D27" s="85"/>
      <c r="E27" s="85"/>
      <c r="F27" s="85"/>
      <c r="G27" s="85"/>
      <c r="H27" s="85"/>
      <c r="I27" s="85"/>
      <c r="J27" s="85"/>
    </row>
    <row r="30" spans="1:10" ht="15" customHeight="1">
      <c r="A30" s="13" t="s">
        <v>651</v>
      </c>
      <c r="B30" s="13" t="s">
        <v>611</v>
      </c>
      <c r="C30" s="13" t="s">
        <v>660</v>
      </c>
      <c r="D30" s="13" t="s">
        <v>614</v>
      </c>
      <c r="E30" s="13" t="s">
        <v>667</v>
      </c>
      <c r="F30" s="13" t="s">
        <v>616</v>
      </c>
      <c r="G30" s="13" t="s">
        <v>672</v>
      </c>
      <c r="H30" s="13" t="s">
        <v>618</v>
      </c>
      <c r="I30" s="13" t="s">
        <v>678</v>
      </c>
      <c r="J30" s="13" t="s">
        <v>619</v>
      </c>
    </row>
    <row r="31" spans="1:10" ht="15">
      <c r="A31" s="91" t="s">
        <v>652</v>
      </c>
      <c r="B31" s="91">
        <v>29</v>
      </c>
      <c r="C31" s="91" t="s">
        <v>639</v>
      </c>
      <c r="D31" s="91">
        <v>4</v>
      </c>
      <c r="E31" s="91" t="s">
        <v>233</v>
      </c>
      <c r="F31" s="91">
        <v>13</v>
      </c>
      <c r="G31" s="91" t="s">
        <v>632</v>
      </c>
      <c r="H31" s="91">
        <v>2</v>
      </c>
      <c r="I31" s="91" t="s">
        <v>679</v>
      </c>
      <c r="J31" s="91">
        <v>2</v>
      </c>
    </row>
    <row r="32" spans="1:10" ht="15">
      <c r="A32" s="91" t="s">
        <v>653</v>
      </c>
      <c r="B32" s="91">
        <v>3</v>
      </c>
      <c r="C32" s="91" t="s">
        <v>222</v>
      </c>
      <c r="D32" s="91">
        <v>3</v>
      </c>
      <c r="E32" s="91" t="s">
        <v>657</v>
      </c>
      <c r="F32" s="91">
        <v>9</v>
      </c>
      <c r="G32" s="91" t="s">
        <v>661</v>
      </c>
      <c r="H32" s="91">
        <v>2</v>
      </c>
      <c r="I32" s="91" t="s">
        <v>680</v>
      </c>
      <c r="J32" s="91">
        <v>2</v>
      </c>
    </row>
    <row r="33" spans="1:10" ht="15">
      <c r="A33" s="91" t="s">
        <v>654</v>
      </c>
      <c r="B33" s="91">
        <v>0</v>
      </c>
      <c r="C33" s="91" t="s">
        <v>630</v>
      </c>
      <c r="D33" s="91">
        <v>3</v>
      </c>
      <c r="E33" s="91" t="s">
        <v>658</v>
      </c>
      <c r="F33" s="91">
        <v>9</v>
      </c>
      <c r="G33" s="91" t="s">
        <v>673</v>
      </c>
      <c r="H33" s="91">
        <v>2</v>
      </c>
      <c r="I33" s="91" t="s">
        <v>681</v>
      </c>
      <c r="J33" s="91">
        <v>2</v>
      </c>
    </row>
    <row r="34" spans="1:10" ht="15">
      <c r="A34" s="91" t="s">
        <v>655</v>
      </c>
      <c r="B34" s="91">
        <v>452</v>
      </c>
      <c r="C34" s="91" t="s">
        <v>661</v>
      </c>
      <c r="D34" s="91">
        <v>3</v>
      </c>
      <c r="E34" s="91" t="s">
        <v>659</v>
      </c>
      <c r="F34" s="91">
        <v>9</v>
      </c>
      <c r="G34" s="91" t="s">
        <v>674</v>
      </c>
      <c r="H34" s="91">
        <v>2</v>
      </c>
      <c r="I34" s="91" t="s">
        <v>682</v>
      </c>
      <c r="J34" s="91">
        <v>2</v>
      </c>
    </row>
    <row r="35" spans="1:10" ht="15">
      <c r="A35" s="91" t="s">
        <v>656</v>
      </c>
      <c r="B35" s="91">
        <v>484</v>
      </c>
      <c r="C35" s="91" t="s">
        <v>662</v>
      </c>
      <c r="D35" s="91">
        <v>2</v>
      </c>
      <c r="E35" s="91" t="s">
        <v>668</v>
      </c>
      <c r="F35" s="91">
        <v>9</v>
      </c>
      <c r="G35" s="91" t="s">
        <v>636</v>
      </c>
      <c r="H35" s="91">
        <v>2</v>
      </c>
      <c r="I35" s="91" t="s">
        <v>683</v>
      </c>
      <c r="J35" s="91">
        <v>2</v>
      </c>
    </row>
    <row r="36" spans="1:10" ht="15">
      <c r="A36" s="91" t="s">
        <v>233</v>
      </c>
      <c r="B36" s="91">
        <v>13</v>
      </c>
      <c r="C36" s="91" t="s">
        <v>663</v>
      </c>
      <c r="D36" s="91">
        <v>2</v>
      </c>
      <c r="E36" s="91" t="s">
        <v>633</v>
      </c>
      <c r="F36" s="91">
        <v>9</v>
      </c>
      <c r="G36" s="91" t="s">
        <v>637</v>
      </c>
      <c r="H36" s="91">
        <v>2</v>
      </c>
      <c r="I36" s="91" t="s">
        <v>684</v>
      </c>
      <c r="J36" s="91">
        <v>2</v>
      </c>
    </row>
    <row r="37" spans="1:10" ht="15">
      <c r="A37" s="91" t="s">
        <v>633</v>
      </c>
      <c r="B37" s="91">
        <v>11</v>
      </c>
      <c r="C37" s="91" t="s">
        <v>633</v>
      </c>
      <c r="D37" s="91">
        <v>2</v>
      </c>
      <c r="E37" s="91" t="s">
        <v>234</v>
      </c>
      <c r="F37" s="91">
        <v>9</v>
      </c>
      <c r="G37" s="91" t="s">
        <v>675</v>
      </c>
      <c r="H37" s="91">
        <v>2</v>
      </c>
      <c r="I37" s="91" t="s">
        <v>685</v>
      </c>
      <c r="J37" s="91">
        <v>2</v>
      </c>
    </row>
    <row r="38" spans="1:10" ht="15">
      <c r="A38" s="91" t="s">
        <v>657</v>
      </c>
      <c r="B38" s="91">
        <v>9</v>
      </c>
      <c r="C38" s="91" t="s">
        <v>664</v>
      </c>
      <c r="D38" s="91">
        <v>2</v>
      </c>
      <c r="E38" s="91" t="s">
        <v>669</v>
      </c>
      <c r="F38" s="91">
        <v>5</v>
      </c>
      <c r="G38" s="91" t="s">
        <v>676</v>
      </c>
      <c r="H38" s="91">
        <v>2</v>
      </c>
      <c r="I38" s="91" t="s">
        <v>236</v>
      </c>
      <c r="J38" s="91">
        <v>2</v>
      </c>
    </row>
    <row r="39" spans="1:10" ht="15">
      <c r="A39" s="91" t="s">
        <v>658</v>
      </c>
      <c r="B39" s="91">
        <v>9</v>
      </c>
      <c r="C39" s="91" t="s">
        <v>665</v>
      </c>
      <c r="D39" s="91">
        <v>2</v>
      </c>
      <c r="E39" s="91" t="s">
        <v>670</v>
      </c>
      <c r="F39" s="91">
        <v>5</v>
      </c>
      <c r="G39" s="91" t="s">
        <v>677</v>
      </c>
      <c r="H39" s="91">
        <v>2</v>
      </c>
      <c r="I39" s="91" t="s">
        <v>686</v>
      </c>
      <c r="J39" s="91">
        <v>2</v>
      </c>
    </row>
    <row r="40" spans="1:10" ht="15">
      <c r="A40" s="91" t="s">
        <v>659</v>
      </c>
      <c r="B40" s="91">
        <v>9</v>
      </c>
      <c r="C40" s="91" t="s">
        <v>666</v>
      </c>
      <c r="D40" s="91">
        <v>2</v>
      </c>
      <c r="E40" s="91" t="s">
        <v>671</v>
      </c>
      <c r="F40" s="91">
        <v>5</v>
      </c>
      <c r="G40" s="91"/>
      <c r="H40" s="91"/>
      <c r="I40" s="91" t="s">
        <v>687</v>
      </c>
      <c r="J40" s="91">
        <v>2</v>
      </c>
    </row>
    <row r="43" spans="1:10" ht="15" customHeight="1">
      <c r="A43" s="13" t="s">
        <v>693</v>
      </c>
      <c r="B43" s="13" t="s">
        <v>611</v>
      </c>
      <c r="C43" s="13" t="s">
        <v>704</v>
      </c>
      <c r="D43" s="13" t="s">
        <v>614</v>
      </c>
      <c r="E43" s="13" t="s">
        <v>715</v>
      </c>
      <c r="F43" s="13" t="s">
        <v>616</v>
      </c>
      <c r="G43" s="13" t="s">
        <v>716</v>
      </c>
      <c r="H43" s="13" t="s">
        <v>618</v>
      </c>
      <c r="I43" s="13" t="s">
        <v>725</v>
      </c>
      <c r="J43" s="13" t="s">
        <v>619</v>
      </c>
    </row>
    <row r="44" spans="1:10" ht="15">
      <c r="A44" s="91" t="s">
        <v>694</v>
      </c>
      <c r="B44" s="91">
        <v>9</v>
      </c>
      <c r="C44" s="91" t="s">
        <v>705</v>
      </c>
      <c r="D44" s="91">
        <v>2</v>
      </c>
      <c r="E44" s="91" t="s">
        <v>694</v>
      </c>
      <c r="F44" s="91">
        <v>9</v>
      </c>
      <c r="G44" s="91" t="s">
        <v>717</v>
      </c>
      <c r="H44" s="91">
        <v>2</v>
      </c>
      <c r="I44" s="91" t="s">
        <v>726</v>
      </c>
      <c r="J44" s="91">
        <v>2</v>
      </c>
    </row>
    <row r="45" spans="1:10" ht="15">
      <c r="A45" s="91" t="s">
        <v>695</v>
      </c>
      <c r="B45" s="91">
        <v>9</v>
      </c>
      <c r="C45" s="91" t="s">
        <v>706</v>
      </c>
      <c r="D45" s="91">
        <v>2</v>
      </c>
      <c r="E45" s="91" t="s">
        <v>695</v>
      </c>
      <c r="F45" s="91">
        <v>9</v>
      </c>
      <c r="G45" s="91" t="s">
        <v>718</v>
      </c>
      <c r="H45" s="91">
        <v>2</v>
      </c>
      <c r="I45" s="91" t="s">
        <v>727</v>
      </c>
      <c r="J45" s="91">
        <v>2</v>
      </c>
    </row>
    <row r="46" spans="1:10" ht="15">
      <c r="A46" s="91" t="s">
        <v>696</v>
      </c>
      <c r="B46" s="91">
        <v>5</v>
      </c>
      <c r="C46" s="91" t="s">
        <v>707</v>
      </c>
      <c r="D46" s="91">
        <v>2</v>
      </c>
      <c r="E46" s="91" t="s">
        <v>696</v>
      </c>
      <c r="F46" s="91">
        <v>5</v>
      </c>
      <c r="G46" s="91" t="s">
        <v>719</v>
      </c>
      <c r="H46" s="91">
        <v>2</v>
      </c>
      <c r="I46" s="91" t="s">
        <v>728</v>
      </c>
      <c r="J46" s="91">
        <v>2</v>
      </c>
    </row>
    <row r="47" spans="1:10" ht="15">
      <c r="A47" s="91" t="s">
        <v>697</v>
      </c>
      <c r="B47" s="91">
        <v>5</v>
      </c>
      <c r="C47" s="91" t="s">
        <v>708</v>
      </c>
      <c r="D47" s="91">
        <v>2</v>
      </c>
      <c r="E47" s="91" t="s">
        <v>697</v>
      </c>
      <c r="F47" s="91">
        <v>5</v>
      </c>
      <c r="G47" s="91" t="s">
        <v>720</v>
      </c>
      <c r="H47" s="91">
        <v>2</v>
      </c>
      <c r="I47" s="91" t="s">
        <v>729</v>
      </c>
      <c r="J47" s="91">
        <v>2</v>
      </c>
    </row>
    <row r="48" spans="1:10" ht="15">
      <c r="A48" s="91" t="s">
        <v>698</v>
      </c>
      <c r="B48" s="91">
        <v>5</v>
      </c>
      <c r="C48" s="91" t="s">
        <v>709</v>
      </c>
      <c r="D48" s="91">
        <v>2</v>
      </c>
      <c r="E48" s="91" t="s">
        <v>698</v>
      </c>
      <c r="F48" s="91">
        <v>5</v>
      </c>
      <c r="G48" s="91" t="s">
        <v>721</v>
      </c>
      <c r="H48" s="91">
        <v>2</v>
      </c>
      <c r="I48" s="91" t="s">
        <v>730</v>
      </c>
      <c r="J48" s="91">
        <v>2</v>
      </c>
    </row>
    <row r="49" spans="1:10" ht="15">
      <c r="A49" s="91" t="s">
        <v>699</v>
      </c>
      <c r="B49" s="91">
        <v>5</v>
      </c>
      <c r="C49" s="91" t="s">
        <v>710</v>
      </c>
      <c r="D49" s="91">
        <v>2</v>
      </c>
      <c r="E49" s="91" t="s">
        <v>699</v>
      </c>
      <c r="F49" s="91">
        <v>5</v>
      </c>
      <c r="G49" s="91" t="s">
        <v>722</v>
      </c>
      <c r="H49" s="91">
        <v>2</v>
      </c>
      <c r="I49" s="91" t="s">
        <v>731</v>
      </c>
      <c r="J49" s="91">
        <v>2</v>
      </c>
    </row>
    <row r="50" spans="1:10" ht="15">
      <c r="A50" s="91" t="s">
        <v>700</v>
      </c>
      <c r="B50" s="91">
        <v>5</v>
      </c>
      <c r="C50" s="91" t="s">
        <v>711</v>
      </c>
      <c r="D50" s="91">
        <v>2</v>
      </c>
      <c r="E50" s="91" t="s">
        <v>700</v>
      </c>
      <c r="F50" s="91">
        <v>5</v>
      </c>
      <c r="G50" s="91" t="s">
        <v>723</v>
      </c>
      <c r="H50" s="91">
        <v>2</v>
      </c>
      <c r="I50" s="91" t="s">
        <v>732</v>
      </c>
      <c r="J50" s="91">
        <v>2</v>
      </c>
    </row>
    <row r="51" spans="1:10" ht="15">
      <c r="A51" s="91" t="s">
        <v>701</v>
      </c>
      <c r="B51" s="91">
        <v>5</v>
      </c>
      <c r="C51" s="91" t="s">
        <v>712</v>
      </c>
      <c r="D51" s="91">
        <v>2</v>
      </c>
      <c r="E51" s="91" t="s">
        <v>701</v>
      </c>
      <c r="F51" s="91">
        <v>5</v>
      </c>
      <c r="G51" s="91" t="s">
        <v>724</v>
      </c>
      <c r="H51" s="91">
        <v>2</v>
      </c>
      <c r="I51" s="91" t="s">
        <v>733</v>
      </c>
      <c r="J51" s="91">
        <v>2</v>
      </c>
    </row>
    <row r="52" spans="1:10" ht="15">
      <c r="A52" s="91" t="s">
        <v>702</v>
      </c>
      <c r="B52" s="91">
        <v>5</v>
      </c>
      <c r="C52" s="91" t="s">
        <v>713</v>
      </c>
      <c r="D52" s="91">
        <v>2</v>
      </c>
      <c r="E52" s="91" t="s">
        <v>702</v>
      </c>
      <c r="F52" s="91">
        <v>5</v>
      </c>
      <c r="G52" s="91"/>
      <c r="H52" s="91"/>
      <c r="I52" s="91" t="s">
        <v>734</v>
      </c>
      <c r="J52" s="91">
        <v>2</v>
      </c>
    </row>
    <row r="53" spans="1:10" ht="15">
      <c r="A53" s="91" t="s">
        <v>703</v>
      </c>
      <c r="B53" s="91">
        <v>4</v>
      </c>
      <c r="C53" s="91" t="s">
        <v>714</v>
      </c>
      <c r="D53" s="91">
        <v>2</v>
      </c>
      <c r="E53" s="91" t="s">
        <v>703</v>
      </c>
      <c r="F53" s="91">
        <v>4</v>
      </c>
      <c r="G53" s="91"/>
      <c r="H53" s="91"/>
      <c r="I53" s="91" t="s">
        <v>735</v>
      </c>
      <c r="J53" s="91">
        <v>2</v>
      </c>
    </row>
    <row r="56" spans="1:10" ht="15" customHeight="1">
      <c r="A56" s="85" t="s">
        <v>741</v>
      </c>
      <c r="B56" s="85" t="s">
        <v>611</v>
      </c>
      <c r="C56" s="85" t="s">
        <v>745</v>
      </c>
      <c r="D56" s="85" t="s">
        <v>614</v>
      </c>
      <c r="E56" s="85" t="s">
        <v>746</v>
      </c>
      <c r="F56" s="85" t="s">
        <v>616</v>
      </c>
      <c r="G56" s="85" t="s">
        <v>749</v>
      </c>
      <c r="H56" s="85" t="s">
        <v>618</v>
      </c>
      <c r="I56" s="85" t="s">
        <v>751</v>
      </c>
      <c r="J56" s="85" t="s">
        <v>619</v>
      </c>
    </row>
    <row r="57" spans="1:10" ht="15">
      <c r="A57" s="85"/>
      <c r="B57" s="85"/>
      <c r="C57" s="85"/>
      <c r="D57" s="85"/>
      <c r="E57" s="85"/>
      <c r="F57" s="85"/>
      <c r="G57" s="85"/>
      <c r="H57" s="85"/>
      <c r="I57" s="85"/>
      <c r="J57" s="85"/>
    </row>
    <row r="59" spans="1:10" ht="15" customHeight="1">
      <c r="A59" s="13" t="s">
        <v>742</v>
      </c>
      <c r="B59" s="13" t="s">
        <v>611</v>
      </c>
      <c r="C59" s="13" t="s">
        <v>747</v>
      </c>
      <c r="D59" s="13" t="s">
        <v>614</v>
      </c>
      <c r="E59" s="13" t="s">
        <v>748</v>
      </c>
      <c r="F59" s="13" t="s">
        <v>616</v>
      </c>
      <c r="G59" s="13" t="s">
        <v>750</v>
      </c>
      <c r="H59" s="13" t="s">
        <v>618</v>
      </c>
      <c r="I59" s="13" t="s">
        <v>753</v>
      </c>
      <c r="J59" s="13" t="s">
        <v>619</v>
      </c>
    </row>
    <row r="60" spans="1:10" ht="15">
      <c r="A60" s="85" t="s">
        <v>233</v>
      </c>
      <c r="B60" s="85">
        <v>13</v>
      </c>
      <c r="C60" s="85" t="s">
        <v>222</v>
      </c>
      <c r="D60" s="85">
        <v>3</v>
      </c>
      <c r="E60" s="85" t="s">
        <v>233</v>
      </c>
      <c r="F60" s="85">
        <v>13</v>
      </c>
      <c r="G60" s="85" t="s">
        <v>213</v>
      </c>
      <c r="H60" s="85">
        <v>1</v>
      </c>
      <c r="I60" s="85" t="s">
        <v>236</v>
      </c>
      <c r="J60" s="85">
        <v>2</v>
      </c>
    </row>
    <row r="61" spans="1:10" ht="15">
      <c r="A61" s="85" t="s">
        <v>234</v>
      </c>
      <c r="B61" s="85">
        <v>9</v>
      </c>
      <c r="C61" s="85" t="s">
        <v>231</v>
      </c>
      <c r="D61" s="85">
        <v>2</v>
      </c>
      <c r="E61" s="85" t="s">
        <v>234</v>
      </c>
      <c r="F61" s="85">
        <v>9</v>
      </c>
      <c r="G61" s="85" t="s">
        <v>752</v>
      </c>
      <c r="H61" s="85">
        <v>1</v>
      </c>
      <c r="I61" s="85" t="s">
        <v>744</v>
      </c>
      <c r="J61" s="85">
        <v>1</v>
      </c>
    </row>
    <row r="62" spans="1:10" ht="15">
      <c r="A62" s="85" t="s">
        <v>222</v>
      </c>
      <c r="B62" s="85">
        <v>3</v>
      </c>
      <c r="C62" s="85" t="s">
        <v>230</v>
      </c>
      <c r="D62" s="85">
        <v>2</v>
      </c>
      <c r="E62" s="85" t="s">
        <v>743</v>
      </c>
      <c r="F62" s="85">
        <v>3</v>
      </c>
      <c r="G62" s="85" t="s">
        <v>215</v>
      </c>
      <c r="H62" s="85">
        <v>1</v>
      </c>
      <c r="I62" s="85" t="s">
        <v>235</v>
      </c>
      <c r="J62" s="85">
        <v>1</v>
      </c>
    </row>
    <row r="63" spans="1:10" ht="15">
      <c r="A63" s="85" t="s">
        <v>743</v>
      </c>
      <c r="B63" s="85">
        <v>3</v>
      </c>
      <c r="C63" s="85" t="s">
        <v>229</v>
      </c>
      <c r="D63" s="85">
        <v>2</v>
      </c>
      <c r="E63" s="85" t="s">
        <v>220</v>
      </c>
      <c r="F63" s="85">
        <v>1</v>
      </c>
      <c r="G63" s="85" t="s">
        <v>228</v>
      </c>
      <c r="H63" s="85">
        <v>1</v>
      </c>
      <c r="I63" s="85"/>
      <c r="J63" s="85"/>
    </row>
    <row r="64" spans="1:10" ht="15">
      <c r="A64" s="85" t="s">
        <v>230</v>
      </c>
      <c r="B64" s="85">
        <v>3</v>
      </c>
      <c r="C64" s="85" t="s">
        <v>212</v>
      </c>
      <c r="D64" s="85">
        <v>1</v>
      </c>
      <c r="E64" s="85" t="s">
        <v>232</v>
      </c>
      <c r="F64" s="85">
        <v>1</v>
      </c>
      <c r="G64" s="85" t="s">
        <v>227</v>
      </c>
      <c r="H64" s="85">
        <v>1</v>
      </c>
      <c r="I64" s="85"/>
      <c r="J64" s="85"/>
    </row>
    <row r="65" spans="1:10" ht="15">
      <c r="A65" s="85" t="s">
        <v>236</v>
      </c>
      <c r="B65" s="85">
        <v>2</v>
      </c>
      <c r="C65" s="85" t="s">
        <v>226</v>
      </c>
      <c r="D65" s="85">
        <v>1</v>
      </c>
      <c r="E65" s="85"/>
      <c r="F65" s="85"/>
      <c r="G65" s="85" t="s">
        <v>230</v>
      </c>
      <c r="H65" s="85">
        <v>1</v>
      </c>
      <c r="I65" s="85"/>
      <c r="J65" s="85"/>
    </row>
    <row r="66" spans="1:10" ht="15">
      <c r="A66" s="85" t="s">
        <v>231</v>
      </c>
      <c r="B66" s="85">
        <v>2</v>
      </c>
      <c r="C66" s="85" t="s">
        <v>225</v>
      </c>
      <c r="D66" s="85">
        <v>1</v>
      </c>
      <c r="E66" s="85"/>
      <c r="F66" s="85"/>
      <c r="G66" s="85"/>
      <c r="H66" s="85"/>
      <c r="I66" s="85"/>
      <c r="J66" s="85"/>
    </row>
    <row r="67" spans="1:10" ht="15">
      <c r="A67" s="85" t="s">
        <v>229</v>
      </c>
      <c r="B67" s="85">
        <v>2</v>
      </c>
      <c r="C67" s="85" t="s">
        <v>224</v>
      </c>
      <c r="D67" s="85">
        <v>1</v>
      </c>
      <c r="E67" s="85"/>
      <c r="F67" s="85"/>
      <c r="G67" s="85"/>
      <c r="H67" s="85"/>
      <c r="I67" s="85"/>
      <c r="J67" s="85"/>
    </row>
    <row r="68" spans="1:10" ht="15">
      <c r="A68" s="85" t="s">
        <v>744</v>
      </c>
      <c r="B68" s="85">
        <v>1</v>
      </c>
      <c r="C68" s="85"/>
      <c r="D68" s="85"/>
      <c r="E68" s="85"/>
      <c r="F68" s="85"/>
      <c r="G68" s="85"/>
      <c r="H68" s="85"/>
      <c r="I68" s="85"/>
      <c r="J68" s="85"/>
    </row>
    <row r="69" spans="1:10" ht="15">
      <c r="A69" s="85" t="s">
        <v>235</v>
      </c>
      <c r="B69" s="85">
        <v>1</v>
      </c>
      <c r="C69" s="85"/>
      <c r="D69" s="85"/>
      <c r="E69" s="85"/>
      <c r="F69" s="85"/>
      <c r="G69" s="85"/>
      <c r="H69" s="85"/>
      <c r="I69" s="85"/>
      <c r="J69" s="85"/>
    </row>
    <row r="72" spans="1:10" ht="15" customHeight="1">
      <c r="A72" s="13" t="s">
        <v>760</v>
      </c>
      <c r="B72" s="13" t="s">
        <v>611</v>
      </c>
      <c r="C72" s="13" t="s">
        <v>761</v>
      </c>
      <c r="D72" s="13" t="s">
        <v>614</v>
      </c>
      <c r="E72" s="13" t="s">
        <v>762</v>
      </c>
      <c r="F72" s="13" t="s">
        <v>616</v>
      </c>
      <c r="G72" s="13" t="s">
        <v>763</v>
      </c>
      <c r="H72" s="13" t="s">
        <v>618</v>
      </c>
      <c r="I72" s="13" t="s">
        <v>764</v>
      </c>
      <c r="J72" s="13" t="s">
        <v>619</v>
      </c>
    </row>
    <row r="73" spans="1:10" ht="15">
      <c r="A73" s="124" t="s">
        <v>234</v>
      </c>
      <c r="B73" s="85">
        <v>25516</v>
      </c>
      <c r="C73" s="124" t="s">
        <v>224</v>
      </c>
      <c r="D73" s="85">
        <v>21898</v>
      </c>
      <c r="E73" s="124" t="s">
        <v>234</v>
      </c>
      <c r="F73" s="85">
        <v>25516</v>
      </c>
      <c r="G73" s="124" t="s">
        <v>215</v>
      </c>
      <c r="H73" s="85">
        <v>9624</v>
      </c>
      <c r="I73" s="124" t="s">
        <v>236</v>
      </c>
      <c r="J73" s="85">
        <v>21130</v>
      </c>
    </row>
    <row r="74" spans="1:10" ht="15">
      <c r="A74" s="124" t="s">
        <v>224</v>
      </c>
      <c r="B74" s="85">
        <v>21898</v>
      </c>
      <c r="C74" s="124" t="s">
        <v>223</v>
      </c>
      <c r="D74" s="85">
        <v>15575</v>
      </c>
      <c r="E74" s="124" t="s">
        <v>216</v>
      </c>
      <c r="F74" s="85">
        <v>3856</v>
      </c>
      <c r="G74" s="124" t="s">
        <v>213</v>
      </c>
      <c r="H74" s="85">
        <v>2634</v>
      </c>
      <c r="I74" s="124" t="s">
        <v>221</v>
      </c>
      <c r="J74" s="85">
        <v>6922</v>
      </c>
    </row>
    <row r="75" spans="1:10" ht="15">
      <c r="A75" s="124" t="s">
        <v>236</v>
      </c>
      <c r="B75" s="85">
        <v>21130</v>
      </c>
      <c r="C75" s="124" t="s">
        <v>231</v>
      </c>
      <c r="D75" s="85">
        <v>12840</v>
      </c>
      <c r="E75" s="124" t="s">
        <v>220</v>
      </c>
      <c r="F75" s="85">
        <v>3770</v>
      </c>
      <c r="G75" s="124" t="s">
        <v>227</v>
      </c>
      <c r="H75" s="85">
        <v>1189</v>
      </c>
      <c r="I75" s="124" t="s">
        <v>235</v>
      </c>
      <c r="J75" s="85">
        <v>1821</v>
      </c>
    </row>
    <row r="76" spans="1:10" ht="15">
      <c r="A76" s="124" t="s">
        <v>223</v>
      </c>
      <c r="B76" s="85">
        <v>15575</v>
      </c>
      <c r="C76" s="124" t="s">
        <v>225</v>
      </c>
      <c r="D76" s="85">
        <v>12394</v>
      </c>
      <c r="E76" s="124" t="s">
        <v>233</v>
      </c>
      <c r="F76" s="85">
        <v>2952</v>
      </c>
      <c r="G76" s="124" t="s">
        <v>228</v>
      </c>
      <c r="H76" s="85">
        <v>62</v>
      </c>
      <c r="I76" s="124"/>
      <c r="J76" s="85"/>
    </row>
    <row r="77" spans="1:10" ht="15">
      <c r="A77" s="124" t="s">
        <v>231</v>
      </c>
      <c r="B77" s="85">
        <v>12840</v>
      </c>
      <c r="C77" s="124" t="s">
        <v>226</v>
      </c>
      <c r="D77" s="85">
        <v>11216</v>
      </c>
      <c r="E77" s="124" t="s">
        <v>218</v>
      </c>
      <c r="F77" s="85">
        <v>993</v>
      </c>
      <c r="G77" s="124"/>
      <c r="H77" s="85"/>
      <c r="I77" s="124"/>
      <c r="J77" s="85"/>
    </row>
    <row r="78" spans="1:10" ht="15">
      <c r="A78" s="124" t="s">
        <v>225</v>
      </c>
      <c r="B78" s="85">
        <v>12394</v>
      </c>
      <c r="C78" s="124" t="s">
        <v>222</v>
      </c>
      <c r="D78" s="85">
        <v>7053</v>
      </c>
      <c r="E78" s="124" t="s">
        <v>217</v>
      </c>
      <c r="F78" s="85">
        <v>761</v>
      </c>
      <c r="G78" s="124"/>
      <c r="H78" s="85"/>
      <c r="I78" s="124"/>
      <c r="J78" s="85"/>
    </row>
    <row r="79" spans="1:10" ht="15">
      <c r="A79" s="124" t="s">
        <v>226</v>
      </c>
      <c r="B79" s="85">
        <v>11216</v>
      </c>
      <c r="C79" s="124" t="s">
        <v>229</v>
      </c>
      <c r="D79" s="85">
        <v>3784</v>
      </c>
      <c r="E79" s="124" t="s">
        <v>219</v>
      </c>
      <c r="F79" s="85">
        <v>32</v>
      </c>
      <c r="G79" s="124"/>
      <c r="H79" s="85"/>
      <c r="I79" s="124"/>
      <c r="J79" s="85"/>
    </row>
    <row r="80" spans="1:10" ht="15">
      <c r="A80" s="124" t="s">
        <v>215</v>
      </c>
      <c r="B80" s="85">
        <v>9624</v>
      </c>
      <c r="C80" s="124" t="s">
        <v>212</v>
      </c>
      <c r="D80" s="85">
        <v>1539</v>
      </c>
      <c r="E80" s="124" t="s">
        <v>232</v>
      </c>
      <c r="F80" s="85">
        <v>1</v>
      </c>
      <c r="G80" s="124"/>
      <c r="H80" s="85"/>
      <c r="I80" s="124"/>
      <c r="J80" s="85"/>
    </row>
    <row r="81" spans="1:10" ht="15">
      <c r="A81" s="124" t="s">
        <v>222</v>
      </c>
      <c r="B81" s="85">
        <v>7053</v>
      </c>
      <c r="C81" s="124" t="s">
        <v>230</v>
      </c>
      <c r="D81" s="85">
        <v>463</v>
      </c>
      <c r="E81" s="124"/>
      <c r="F81" s="85"/>
      <c r="G81" s="124"/>
      <c r="H81" s="85"/>
      <c r="I81" s="124"/>
      <c r="J81" s="85"/>
    </row>
    <row r="82" spans="1:10" ht="15">
      <c r="A82" s="124" t="s">
        <v>221</v>
      </c>
      <c r="B82" s="85">
        <v>6922</v>
      </c>
      <c r="C82" s="124" t="s">
        <v>214</v>
      </c>
      <c r="D82" s="85">
        <v>64</v>
      </c>
      <c r="E82" s="124"/>
      <c r="F82" s="85"/>
      <c r="G82" s="124"/>
      <c r="H82" s="85"/>
      <c r="I82" s="124"/>
      <c r="J82" s="85"/>
    </row>
  </sheetData>
  <hyperlinks>
    <hyperlink ref="A2" r:id="rId1" display="https://www.nxtbook.com/nxtbooks/ensembleiq/pg_201812/index.php?utm_campaign=social&amp;utm_source=Pgrocer%20Shelving#/94"/>
    <hyperlink ref="A3" r:id="rId2" display="http://www.nxtbook.com/nxtbooks/ensembleiq/dsn_201810/index.php?utm_source=All+Associates&amp;utm_campaign=5776355e18-Hamacher_Company_News01_2016_COPY_01&amp;utm_medium=email&amp;utm_term=0_17b813514b-5776355e18-81278153#/28"/>
    <hyperlink ref="A4" r:id="rId3" display="http://share.postbeyond.com/88hf6"/>
    <hyperlink ref="A5" r:id="rId4" display="https://events.ensembleiq.com/rcas-2019/208595"/>
    <hyperlink ref="A6" r:id="rId5" display="https://events.ensembleiq.com/rcas-2019"/>
    <hyperlink ref="A7" r:id="rId6" display="https://twitter.com/pblackshaw/status/1073476995999326209"/>
    <hyperlink ref="C2" r:id="rId7" display="https://events.ensembleiq.com/rcas-2019/208595"/>
    <hyperlink ref="C3" r:id="rId8" display="https://events.ensembleiq.com/rcas-2019"/>
    <hyperlink ref="C4" r:id="rId9" display="https://twitter.com/pblackshaw/status/1073476995999326209"/>
    <hyperlink ref="E2" r:id="rId10" display="https://www.nxtbook.com/nxtbooks/ensembleiq/pg_201812/index.php?utm_campaign=social&amp;utm_source=Pgrocer%20Shelving#/94"/>
    <hyperlink ref="G2" r:id="rId11" display="http://share.postbeyond.com/88hf6"/>
    <hyperlink ref="I2" r:id="rId12" display="http://www.nxtbook.com/nxtbooks/ensembleiq/dsn_201810/index.php?utm_source=All+Associates&amp;utm_campaign=5776355e18-Hamacher_Company_News01_2016_COPY_01&amp;utm_medium=email&amp;utm_term=0_17b813514b-5776355e18-81278153#/28"/>
  </hyperlinks>
  <printOptions/>
  <pageMargins left="0.7" right="0.7" top="0.75" bottom="0.75" header="0.3" footer="0.3"/>
  <pageSetup orientation="portrait" paperSize="9"/>
  <tableParts>
    <tablePart r:id="rId17"/>
    <tablePart r:id="rId18"/>
    <tablePart r:id="rId15"/>
    <tablePart r:id="rId16"/>
    <tablePart r:id="rId14"/>
    <tablePart r:id="rId13"/>
    <tablePart r:id="rId20"/>
    <tablePart r:id="rId1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2018-12-30T00:05:35Z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